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00" yWindow="670" windowWidth="14020" windowHeight="7330" activeTab="1"/>
  </bookViews>
  <sheets>
    <sheet name="Summary Sheet" sheetId="3" r:id="rId1"/>
    <sheet name="Questionnaire" sheetId="1" r:id="rId2"/>
    <sheet name="Definition" sheetId="2" r:id="rId3"/>
  </sheets>
  <calcPr calcId="145621"/>
</workbook>
</file>

<file path=xl/calcChain.xml><?xml version="1.0" encoding="utf-8"?>
<calcChain xmlns="http://schemas.openxmlformats.org/spreadsheetml/2006/main">
  <c r="D22" i="3" l="1"/>
  <c r="D24" i="3"/>
  <c r="D23" i="3"/>
  <c r="C21" i="3"/>
  <c r="C24" i="3"/>
  <c r="C23" i="3"/>
  <c r="C22" i="3"/>
  <c r="C19" i="3"/>
  <c r="C18" i="3"/>
  <c r="C17" i="3"/>
  <c r="C16" i="3"/>
  <c r="C15" i="3"/>
  <c r="C13" i="3"/>
  <c r="C12" i="3"/>
  <c r="C11" i="3"/>
  <c r="C10" i="3"/>
  <c r="C9" i="3"/>
  <c r="C8" i="3"/>
  <c r="C7" i="3"/>
  <c r="D4" i="3"/>
  <c r="D3" i="3"/>
  <c r="C4" i="3"/>
  <c r="C3" i="3"/>
  <c r="F20" i="1"/>
  <c r="F28" i="1"/>
  <c r="E25" i="1" s="1"/>
  <c r="D9" i="3" s="1"/>
  <c r="E30" i="1"/>
  <c r="D10" i="3" s="1"/>
  <c r="F88" i="1"/>
  <c r="F89" i="1"/>
  <c r="F85" i="1"/>
  <c r="F84" i="1"/>
  <c r="F87" i="1"/>
  <c r="F83" i="1"/>
  <c r="E76" i="1"/>
  <c r="F76" i="1" s="1"/>
  <c r="E71" i="1"/>
  <c r="F71" i="1" s="1"/>
  <c r="E67" i="1"/>
  <c r="F67" i="1" s="1"/>
  <c r="E63" i="1"/>
  <c r="F63" i="1" s="1"/>
  <c r="F56" i="1"/>
  <c r="E54" i="1"/>
  <c r="D13" i="3" s="1"/>
  <c r="F58" i="1"/>
  <c r="F55" i="1"/>
  <c r="E43" i="1"/>
  <c r="D12" i="3" s="1"/>
  <c r="F50" i="1"/>
  <c r="F51" i="1"/>
  <c r="F46" i="1"/>
  <c r="F45" i="1"/>
  <c r="F44" i="1"/>
  <c r="E37" i="1"/>
  <c r="D11" i="3" s="1"/>
  <c r="E19" i="1"/>
  <c r="D8" i="3" s="1"/>
  <c r="D19" i="3" l="1"/>
  <c r="D18" i="3"/>
  <c r="D17" i="3"/>
  <c r="D16" i="3"/>
  <c r="F82" i="1"/>
  <c r="F80" i="1" s="1"/>
  <c r="E80" i="1" s="1"/>
  <c r="D21" i="3" s="1"/>
  <c r="F17" i="1"/>
  <c r="E17" i="1" s="1"/>
  <c r="D7" i="3" s="1"/>
  <c r="F61" i="1"/>
  <c r="F40" i="1"/>
  <c r="F39" i="1"/>
  <c r="F38" i="1"/>
  <c r="F35" i="1"/>
  <c r="F34" i="1"/>
  <c r="F33" i="1"/>
  <c r="F27" i="1"/>
  <c r="F23" i="1"/>
  <c r="F22" i="1"/>
  <c r="E61" i="1" l="1"/>
  <c r="D15" i="3" s="1"/>
</calcChain>
</file>

<file path=xl/sharedStrings.xml><?xml version="1.0" encoding="utf-8"?>
<sst xmlns="http://schemas.openxmlformats.org/spreadsheetml/2006/main" count="206" uniqueCount="161">
  <si>
    <t>Rapid Appraisal Tool</t>
  </si>
  <si>
    <t>Sources of financing</t>
  </si>
  <si>
    <t>Source of financing:</t>
  </si>
  <si>
    <t>Tax-financing</t>
  </si>
  <si>
    <t>Social security contributions</t>
  </si>
  <si>
    <t>Private Premiums</t>
  </si>
  <si>
    <t>includes general taxation, local government taxes and earmarked taxation</t>
  </si>
  <si>
    <t>premiums collected to finance social security schemes, typically received as payroll tax contributed to by employers, employees or both</t>
  </si>
  <si>
    <t>Private payments that a policyholder agrees to make for an insurance policy; an insurance policy consists of a written contract of insurance that is issued to a person insured by an insurer company.</t>
  </si>
  <si>
    <t>Level of compulsion on participation to the scheme</t>
  </si>
  <si>
    <t>Mandatory in a single scheme</t>
  </si>
  <si>
    <t>Mandatory with multiple provider choice</t>
  </si>
  <si>
    <t>Conditional to employment</t>
  </si>
  <si>
    <t>Voluntary</t>
  </si>
  <si>
    <t>Individuals are compelled by legal stipulation to take up insurance cover in a specified insurance scheme.</t>
  </si>
  <si>
    <t>Participation in a health insurance is mandatory but individuals are free to choose across alternatives schemes or carriers.</t>
  </si>
  <si>
    <t xml:space="preserve"> This includes health insurance schemes that are not mandatory by law, but that are included in general agreements or employer-specific conditions. Employers are free to choose whether or not to offer health insurance.</t>
  </si>
  <si>
    <t>No level of compulsion exists in participating to the scheme.</t>
  </si>
  <si>
    <t>Employment group</t>
  </si>
  <si>
    <t>Personal</t>
  </si>
  <si>
    <t>Health insurance schmes covering employees of a company.</t>
  </si>
  <si>
    <t>Health insurance which does not apply to specific groups.</t>
  </si>
  <si>
    <t>Other, specify:</t>
  </si>
  <si>
    <t>Method of premium calculation</t>
  </si>
  <si>
    <t>Income-related</t>
  </si>
  <si>
    <t>Contributionos are calculated as a share of earned income.</t>
  </si>
  <si>
    <t>Community-rated</t>
  </si>
  <si>
    <t>Premiums are adjusted for the average risk of a group, so that all insurees participating to the pool pay the same premium.</t>
  </si>
  <si>
    <t>Risk-related</t>
  </si>
  <si>
    <t>Premiums are related to individual risks and calculated from actuarial
principles on the basis of expected medical clai</t>
  </si>
  <si>
    <t>Management/administration</t>
  </si>
  <si>
    <t>Management/ administration</t>
  </si>
  <si>
    <t>Public</t>
  </si>
  <si>
    <t>Private</t>
  </si>
  <si>
    <t>e.g. government units, public sector institutions, social security branches</t>
  </si>
  <si>
    <t>e.g. mutual companies, private for-profit insurers, private not-for-profit insurers, sickness funds</t>
  </si>
  <si>
    <t>Contractual relationship with providers</t>
  </si>
  <si>
    <t>Indemnity insurance</t>
  </si>
  <si>
    <t>No contractual arrangements exist between insurers and providers under “pure” indemnity insurance models. It pays compensation to an individual for his/her specified loss according to the terms of the contract.</t>
  </si>
  <si>
    <t>Selective contracting</t>
  </si>
  <si>
    <t xml:space="preserve">Insurers negotiate agreements with certain doctors, hospitals, and health care providers to supply a range of services to insurees at reduced cost. It frees the patient from the need to pay for health care up-front. </t>
  </si>
  <si>
    <t>Integration with providers</t>
  </si>
  <si>
    <t xml:space="preserve"> Insurers and providers are vertically integrated. Providers are salaried workers of the insurer, or may be otherwise integrated under certain contractual arrangements.</t>
  </si>
  <si>
    <t>Subsidy</t>
  </si>
  <si>
    <t>General tax-break</t>
  </si>
  <si>
    <t xml:space="preserve">Tax breaks awarded to individuals taking up health insurance and/or employers sponsoring health insurance among employees. </t>
  </si>
  <si>
    <t>Selective tax-break</t>
  </si>
  <si>
    <t>Subsidies provided for low-income groups (usually done by means testing) to reduce the burden of taking up health insurance. An example is means-tested</t>
  </si>
  <si>
    <t>Validity of coverage</t>
  </si>
  <si>
    <t>Limited</t>
  </si>
  <si>
    <t>Lifetime</t>
  </si>
  <si>
    <t>Eligibility is determined as approve or rejected</t>
  </si>
  <si>
    <t>Member receives proof of coverage</t>
  </si>
  <si>
    <t>Member is assigned benefit class</t>
  </si>
  <si>
    <t>Provider can verify eligibility for health coverage at a given point in time</t>
  </si>
  <si>
    <t>Provider can verify if specific services are covered by individual's benefit plan</t>
  </si>
  <si>
    <t>Length of time to issue authorisation by insurer to provider</t>
  </si>
  <si>
    <t>Time-based validation of provider's qualifications</t>
  </si>
  <si>
    <t>Provider identifier</t>
  </si>
  <si>
    <t>Updated list of qualified providers</t>
  </si>
  <si>
    <t>9-12</t>
  </si>
  <si>
    <t>Enrolment</t>
  </si>
  <si>
    <t>Yes</t>
  </si>
  <si>
    <t>No</t>
  </si>
  <si>
    <t>Beneficiary management</t>
  </si>
  <si>
    <t>Physical assessment of provider</t>
  </si>
  <si>
    <t>Accreditation standards</t>
  </si>
  <si>
    <t>Licensing</t>
  </si>
  <si>
    <t>Provider management: register/ empanel provider</t>
  </si>
  <si>
    <t>Corresponding fees per service</t>
  </si>
  <si>
    <t>Terms of payment</t>
  </si>
  <si>
    <t>Not applicable</t>
  </si>
  <si>
    <t>Registration of incoming claim</t>
  </si>
  <si>
    <t>Assign claim identifier</t>
  </si>
  <si>
    <t>Pre-process and edit claim data</t>
  </si>
  <si>
    <t>Route for medical review</t>
  </si>
  <si>
    <t>Approve and prepare payment transaction</t>
  </si>
  <si>
    <t>Reject and assign reason code</t>
  </si>
  <si>
    <t>Aggregate, merge and batch claims data</t>
  </si>
  <si>
    <t>Claims processing</t>
  </si>
  <si>
    <t>Provide status of submitted claims</t>
  </si>
  <si>
    <t>Claims status inquiry</t>
  </si>
  <si>
    <t>Provide summary of claims due for payment</t>
  </si>
  <si>
    <t>Payment clearance</t>
  </si>
  <si>
    <t>Comparison of provider utilization against peer</t>
  </si>
  <si>
    <t>Determine over-use, under-use and misuse of benefits</t>
  </si>
  <si>
    <t>Utilization monitoring</t>
  </si>
  <si>
    <t>Conduct of case inquiry</t>
  </si>
  <si>
    <t>36-38</t>
  </si>
  <si>
    <t>Hardware capacity</t>
  </si>
  <si>
    <t>Human resource capacity</t>
  </si>
  <si>
    <t>Operations capacity</t>
  </si>
  <si>
    <t>IMIS System Administrator/ qualifications:</t>
  </si>
  <si>
    <t>Data manipulation with Microsoft office suite (or equivalent) skills</t>
  </si>
  <si>
    <t>Know how in insurance processes</t>
  </si>
  <si>
    <t>39-40</t>
  </si>
  <si>
    <t>Bachelor degree</t>
  </si>
  <si>
    <t>Experience in deploying web application and experience with MS SQL Server</t>
  </si>
  <si>
    <t>Server administrator/ qualifications:</t>
  </si>
  <si>
    <t>41-42</t>
  </si>
  <si>
    <t>Diligence in data control and entry</t>
  </si>
  <si>
    <t>Data entry clerk/ qualifications:</t>
  </si>
  <si>
    <t>43-45</t>
  </si>
  <si>
    <t>Software developer/ qualifications:</t>
  </si>
  <si>
    <t>Visual Basic, C#, TSQL experience</t>
  </si>
  <si>
    <t>46-47</t>
  </si>
  <si>
    <t>IT hardware</t>
  </si>
  <si>
    <t xml:space="preserve">Refresher trainings for users at various levels </t>
  </si>
  <si>
    <t>IT Maintenance/ software development charges (if applicable)</t>
  </si>
  <si>
    <t>Windows Server license</t>
  </si>
  <si>
    <t>Health financing classification</t>
  </si>
  <si>
    <t>IT proficiency (knows office packages/ web/ internet)</t>
  </si>
  <si>
    <t>&lt;specify if other&gt;</t>
  </si>
  <si>
    <t>Enrolment management</t>
  </si>
  <si>
    <t>13-15</t>
  </si>
  <si>
    <t>Real-time</t>
  </si>
  <si>
    <t>Within the duration of visit</t>
  </si>
  <si>
    <t>Post-visit</t>
  </si>
  <si>
    <t>Provider management</t>
  </si>
  <si>
    <t>Yes on time-based validation of provider's qualification means that providers are required to periodically demonstrate their qualification credentials in order to retain affiliation to the system.</t>
  </si>
  <si>
    <t>Method of provider validation</t>
  </si>
  <si>
    <t>16-20</t>
  </si>
  <si>
    <t>Provider contract management</t>
  </si>
  <si>
    <t>21-24</t>
  </si>
  <si>
    <t>Claims process</t>
  </si>
  <si>
    <t>Utilization Management</t>
  </si>
  <si>
    <t>IMIS System Administrator</t>
  </si>
  <si>
    <t>Server Administrator</t>
  </si>
  <si>
    <t>Data entry clerk</t>
  </si>
  <si>
    <t>Software developer</t>
  </si>
  <si>
    <t xml:space="preserve">SQL server license </t>
  </si>
  <si>
    <t>SQL server</t>
  </si>
  <si>
    <t>SQL express (minimum)</t>
  </si>
  <si>
    <t>Yes, one time payment</t>
  </si>
  <si>
    <t>Yes, subsidised by third party</t>
  </si>
  <si>
    <t>Yes, under recurring budget</t>
  </si>
  <si>
    <t>Back up data capacity</t>
  </si>
  <si>
    <t>Server related costs (hosting costs, recurring software license costs)</t>
  </si>
  <si>
    <t>HR and office running for OpenIMIS maintenance</t>
  </si>
  <si>
    <t>Member participation to the scheme</t>
  </si>
  <si>
    <t>Remarks</t>
  </si>
  <si>
    <t>`</t>
  </si>
  <si>
    <t>OpenIMIS Readiness</t>
  </si>
  <si>
    <t>&lt;Name of health financing programme&gt;</t>
  </si>
  <si>
    <t>&lt;Country&gt;</t>
  </si>
  <si>
    <t>&lt;Name of respondent&gt;</t>
  </si>
  <si>
    <t>&lt;Position&gt;</t>
  </si>
  <si>
    <t>Employment or personal</t>
  </si>
  <si>
    <t>Accurate list of beneficiaries generated</t>
  </si>
  <si>
    <t>Services assigned to each provider</t>
  </si>
  <si>
    <t>Contract specifies authorized services to be delivered</t>
  </si>
  <si>
    <t>Contract specifies any other conditions as part of the service</t>
  </si>
  <si>
    <t>Alert for fraud and abuse</t>
  </si>
  <si>
    <t>Apply adjudication rules in approving or rejecting disputed claims</t>
  </si>
  <si>
    <t>Employment or Personal</t>
  </si>
  <si>
    <t>Provider contract management: provider agreement</t>
  </si>
  <si>
    <t>25-33</t>
  </si>
  <si>
    <t>51&amp;55</t>
  </si>
  <si>
    <t>Server and Maintenance related cost</t>
  </si>
  <si>
    <t>48-54</t>
  </si>
  <si>
    <t>Summary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</si>
</sst>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Protection="1"/>
    <xf numFmtId="0" fontId="0" fillId="0" borderId="6" xfId="0" applyBorder="1" applyProtection="1"/>
    <xf numFmtId="0" fontId="0" fillId="0" borderId="0" xfId="0" applyBorder="1" applyProtection="1"/>
    <xf numFmtId="0" fontId="0" fillId="2" borderId="1" xfId="0" applyFill="1" applyBorder="1" applyProtection="1"/>
    <xf numFmtId="0" fontId="8" fillId="0" borderId="0" xfId="0" applyFont="1" applyBorder="1" applyProtection="1"/>
    <xf numFmtId="0" fontId="0" fillId="0" borderId="1" xfId="0" applyBorder="1" applyProtection="1"/>
    <xf numFmtId="0" fontId="8" fillId="0" borderId="0" xfId="0" applyFont="1" applyFill="1" applyBorder="1" applyProtection="1"/>
    <xf numFmtId="0" fontId="0" fillId="0" borderId="1" xfId="0" applyFill="1" applyBorder="1" applyProtection="1"/>
    <xf numFmtId="0" fontId="0" fillId="0" borderId="1" xfId="0" applyFill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11" xfId="0" applyBorder="1" applyProtection="1"/>
    <xf numFmtId="0" fontId="0" fillId="0" borderId="0" xfId="0" applyAlignment="1" applyProtection="1">
      <alignment wrapText="1"/>
    </xf>
    <xf numFmtId="0" fontId="0" fillId="0" borderId="6" xfId="0" applyBorder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10" fillId="0" borderId="0" xfId="0" applyFont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 wrapText="1"/>
    </xf>
    <xf numFmtId="0" fontId="0" fillId="0" borderId="1" xfId="1" applyFont="1" applyFill="1" applyBorder="1" applyAlignment="1" applyProtection="1">
      <alignment wrapText="1"/>
    </xf>
    <xf numFmtId="0" fontId="0" fillId="0" borderId="1" xfId="0" applyFont="1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8" xfId="0" applyBorder="1" applyProtection="1"/>
    <xf numFmtId="0" fontId="0" fillId="0" borderId="0" xfId="0" applyFill="1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Fill="1" applyBorder="1" applyProtection="1"/>
    <xf numFmtId="0" fontId="0" fillId="0" borderId="12" xfId="0" applyBorder="1" applyProtection="1"/>
    <xf numFmtId="0" fontId="5" fillId="0" borderId="2" xfId="0" applyFont="1" applyFill="1" applyBorder="1" applyAlignment="1" applyProtection="1">
      <alignment vertical="center" wrapText="1"/>
    </xf>
    <xf numFmtId="0" fontId="0" fillId="0" borderId="3" xfId="0" applyBorder="1" applyProtection="1"/>
    <xf numFmtId="0" fontId="0" fillId="0" borderId="4" xfId="0" applyFill="1" applyBorder="1" applyProtection="1">
      <protection locked="0"/>
    </xf>
    <xf numFmtId="0" fontId="0" fillId="0" borderId="5" xfId="0" applyBorder="1" applyProtection="1"/>
    <xf numFmtId="0" fontId="0" fillId="0" borderId="7" xfId="0" applyBorder="1" applyProtection="1"/>
    <xf numFmtId="0" fontId="11" fillId="0" borderId="0" xfId="0" applyFont="1" applyBorder="1" applyProtection="1"/>
    <xf numFmtId="0" fontId="12" fillId="0" borderId="0" xfId="0" applyFont="1" applyBorder="1" applyProtection="1"/>
    <xf numFmtId="0" fontId="13" fillId="0" borderId="0" xfId="0" applyFont="1" applyBorder="1" applyProtection="1"/>
    <xf numFmtId="0" fontId="14" fillId="0" borderId="0" xfId="0" applyFont="1" applyBorder="1" applyProtection="1"/>
    <xf numFmtId="0" fontId="0" fillId="0" borderId="0" xfId="0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</cellXfs>
  <cellStyles count="2">
    <cellStyle name="Normal" xfId="0" builtinId="0"/>
    <cellStyle name="Standard 2" xfId="1"/>
  </cellStyles>
  <dxfs count="18">
    <dxf>
      <fill>
        <patternFill>
          <bgColor theme="5" tint="0.39994506668294322"/>
        </patternFill>
      </fill>
    </dxf>
    <dxf>
      <fill>
        <patternFill>
          <bgColor rgb="FFFFFFCC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CC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CC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zoomScale="90" zoomScaleNormal="90" workbookViewId="0">
      <selection sqref="A1:XFD1048576"/>
    </sheetView>
  </sheetViews>
  <sheetFormatPr defaultRowHeight="14.5" x14ac:dyDescent="0.35"/>
  <cols>
    <col min="1" max="1" width="8.7265625" style="25"/>
    <col min="2" max="2" width="2.81640625" style="25" customWidth="1"/>
    <col min="3" max="3" width="26.90625" style="25" customWidth="1"/>
    <col min="4" max="4" width="16.54296875" style="25" customWidth="1"/>
    <col min="5" max="5" width="13.54296875" style="25" customWidth="1"/>
    <col min="6" max="6" width="8.7265625" style="25"/>
    <col min="7" max="7" width="2.26953125" style="25" customWidth="1"/>
    <col min="8" max="16384" width="8.7265625" style="25"/>
  </cols>
  <sheetData>
    <row r="1" spans="2:6" ht="15" thickBot="1" x14ac:dyDescent="0.4"/>
    <row r="2" spans="2:6" ht="10" customHeight="1" x14ac:dyDescent="0.35">
      <c r="B2" s="64"/>
      <c r="C2" s="26"/>
      <c r="D2" s="26"/>
      <c r="E2" s="26"/>
      <c r="F2" s="65"/>
    </row>
    <row r="3" spans="2:6" ht="15.5" x14ac:dyDescent="0.35">
      <c r="B3" s="55"/>
      <c r="C3" s="66" t="str">
        <f>Questionnaire!D3</f>
        <v>OpenIMIS Readiness</v>
      </c>
      <c r="D3" s="67" t="str">
        <f>Questionnaire!E3</f>
        <v>&lt;Name of health financing programme&gt;</v>
      </c>
      <c r="E3" s="27"/>
      <c r="F3" s="57"/>
    </row>
    <row r="4" spans="2:6" ht="15.5" x14ac:dyDescent="0.35">
      <c r="B4" s="55"/>
      <c r="C4" s="66" t="str">
        <f>Questionnaire!D4</f>
        <v>Rapid Appraisal Tool</v>
      </c>
      <c r="D4" s="67" t="str">
        <f>Questionnaire!E4</f>
        <v>&lt;Country&gt;</v>
      </c>
      <c r="E4" s="27"/>
      <c r="F4" s="57"/>
    </row>
    <row r="5" spans="2:6" ht="15.5" x14ac:dyDescent="0.35">
      <c r="B5" s="55"/>
      <c r="C5" s="68" t="s">
        <v>160</v>
      </c>
      <c r="D5" s="67"/>
      <c r="E5" s="27"/>
      <c r="F5" s="57"/>
    </row>
    <row r="6" spans="2:6" x14ac:dyDescent="0.35">
      <c r="B6" s="55"/>
      <c r="C6" s="27"/>
      <c r="D6" s="27"/>
      <c r="E6" s="27"/>
      <c r="F6" s="57"/>
    </row>
    <row r="7" spans="2:6" x14ac:dyDescent="0.35">
      <c r="B7" s="55"/>
      <c r="C7" s="69" t="str">
        <f>Questionnaire!D17</f>
        <v>Operations capacity</v>
      </c>
      <c r="D7" s="27" t="str">
        <f>Questionnaire!E17</f>
        <v>Limited</v>
      </c>
      <c r="E7" s="27"/>
      <c r="F7" s="57"/>
    </row>
    <row r="8" spans="2:6" x14ac:dyDescent="0.35">
      <c r="B8" s="55"/>
      <c r="C8" s="27" t="str">
        <f>Questionnaire!D19</f>
        <v>Enrolment management</v>
      </c>
      <c r="D8" s="27" t="str">
        <f>Questionnaire!E19</f>
        <v>Other measures required</v>
      </c>
      <c r="E8" s="27"/>
      <c r="F8" s="57"/>
    </row>
    <row r="9" spans="2:6" x14ac:dyDescent="0.35">
      <c r="B9" s="55"/>
      <c r="C9" s="27" t="str">
        <f>Questionnaire!D25</f>
        <v>Beneficiary management</v>
      </c>
      <c r="D9" s="27" t="str">
        <f>Questionnaire!E25</f>
        <v>Other measures required</v>
      </c>
      <c r="E9" s="27"/>
      <c r="F9" s="57"/>
    </row>
    <row r="10" spans="2:6" x14ac:dyDescent="0.35">
      <c r="B10" s="55"/>
      <c r="C10" s="27" t="str">
        <f>Questionnaire!D30</f>
        <v>Provider management</v>
      </c>
      <c r="D10" s="27" t="str">
        <f>Questionnaire!E30</f>
        <v>Other measures required</v>
      </c>
      <c r="E10" s="27"/>
      <c r="F10" s="57"/>
    </row>
    <row r="11" spans="2:6" x14ac:dyDescent="0.35">
      <c r="B11" s="55"/>
      <c r="C11" s="27" t="str">
        <f>Questionnaire!D37</f>
        <v>Provider contract management</v>
      </c>
      <c r="D11" s="27" t="str">
        <f>Questionnaire!E37</f>
        <v>Other measures required</v>
      </c>
      <c r="E11" s="27"/>
      <c r="F11" s="57"/>
    </row>
    <row r="12" spans="2:6" x14ac:dyDescent="0.35">
      <c r="B12" s="55"/>
      <c r="C12" s="27" t="str">
        <f>Questionnaire!D43</f>
        <v>Claims process</v>
      </c>
      <c r="D12" s="27" t="str">
        <f>Questionnaire!E43</f>
        <v>Other measures required</v>
      </c>
      <c r="E12" s="27"/>
      <c r="F12" s="57"/>
    </row>
    <row r="13" spans="2:6" x14ac:dyDescent="0.35">
      <c r="B13" s="55"/>
      <c r="C13" s="27" t="str">
        <f>Questionnaire!D54</f>
        <v>Utilization Management</v>
      </c>
      <c r="D13" s="27" t="str">
        <f>Questionnaire!E54</f>
        <v>Other measures required</v>
      </c>
      <c r="E13" s="27"/>
      <c r="F13" s="57"/>
    </row>
    <row r="14" spans="2:6" x14ac:dyDescent="0.35">
      <c r="B14" s="55"/>
      <c r="C14" s="27"/>
      <c r="D14" s="27"/>
      <c r="E14" s="27"/>
      <c r="F14" s="57"/>
    </row>
    <row r="15" spans="2:6" x14ac:dyDescent="0.35">
      <c r="B15" s="55"/>
      <c r="C15" s="69" t="str">
        <f>Questionnaire!D61</f>
        <v>Human resource capacity</v>
      </c>
      <c r="D15" s="27" t="str">
        <f>Questionnaire!E61</f>
        <v>Limited</v>
      </c>
      <c r="E15" s="27"/>
      <c r="F15" s="57"/>
    </row>
    <row r="16" spans="2:6" x14ac:dyDescent="0.35">
      <c r="B16" s="55"/>
      <c r="C16" s="27" t="str">
        <f>Questionnaire!D63</f>
        <v>IMIS System Administrator</v>
      </c>
      <c r="D16" s="27" t="str">
        <f>Questionnaire!E63</f>
        <v>Qualified staff required</v>
      </c>
      <c r="E16" s="27"/>
      <c r="F16" s="57"/>
    </row>
    <row r="17" spans="2:6" x14ac:dyDescent="0.35">
      <c r="B17" s="55"/>
      <c r="C17" s="27" t="str">
        <f>Questionnaire!D67</f>
        <v>Server Administrator</v>
      </c>
      <c r="D17" s="27" t="str">
        <f>Questionnaire!E67</f>
        <v>Qualified staff required</v>
      </c>
      <c r="E17" s="27"/>
      <c r="F17" s="57"/>
    </row>
    <row r="18" spans="2:6" x14ac:dyDescent="0.35">
      <c r="B18" s="55"/>
      <c r="C18" s="27" t="str">
        <f>Questionnaire!D71</f>
        <v>Data entry clerk</v>
      </c>
      <c r="D18" s="27" t="str">
        <f>Questionnaire!E71</f>
        <v>Staffing deficit</v>
      </c>
      <c r="E18" s="27"/>
      <c r="F18" s="57"/>
    </row>
    <row r="19" spans="2:6" x14ac:dyDescent="0.35">
      <c r="B19" s="55"/>
      <c r="C19" s="27" t="str">
        <f>Questionnaire!D76</f>
        <v>Software developer</v>
      </c>
      <c r="D19" s="27" t="str">
        <f>Questionnaire!E76</f>
        <v>Staffing deficit</v>
      </c>
      <c r="E19" s="27"/>
      <c r="F19" s="57"/>
    </row>
    <row r="20" spans="2:6" x14ac:dyDescent="0.35">
      <c r="B20" s="55"/>
      <c r="C20" s="27"/>
      <c r="D20" s="27"/>
      <c r="E20" s="27"/>
      <c r="F20" s="57"/>
    </row>
    <row r="21" spans="2:6" x14ac:dyDescent="0.35">
      <c r="B21" s="55"/>
      <c r="C21" s="69" t="str">
        <f>Questionnaire!D80</f>
        <v>Hardware capacity</v>
      </c>
      <c r="D21" s="27" t="str">
        <f>Questionnaire!E80</f>
        <v>Limited</v>
      </c>
      <c r="E21" s="27"/>
      <c r="F21" s="57"/>
    </row>
    <row r="22" spans="2:6" x14ac:dyDescent="0.35">
      <c r="B22" s="55"/>
      <c r="C22" s="27" t="str">
        <f>Questionnaire!D82</f>
        <v>IT hardware</v>
      </c>
      <c r="D22" s="27" t="str">
        <f>IF(Questionnaire!E82="yes","Available","Not Available")</f>
        <v>Not Available</v>
      </c>
      <c r="E22" s="27"/>
      <c r="F22" s="57"/>
    </row>
    <row r="23" spans="2:6" x14ac:dyDescent="0.35">
      <c r="B23" s="55"/>
      <c r="C23" s="27" t="str">
        <f>Questionnaire!D83</f>
        <v>Windows Server license</v>
      </c>
      <c r="D23" s="27" t="str">
        <f>IF(Questionnaire!E83="yes","Available","Not Available")</f>
        <v>Not Available</v>
      </c>
      <c r="E23" s="27"/>
      <c r="F23" s="57"/>
    </row>
    <row r="24" spans="2:6" x14ac:dyDescent="0.35">
      <c r="B24" s="55"/>
      <c r="C24" s="27" t="str">
        <f>Questionnaire!D84</f>
        <v xml:space="preserve">SQL server license </v>
      </c>
      <c r="D24" s="27" t="str">
        <f>IF(Questionnaire!E84="yes","Available","Not Available")</f>
        <v>Not Available</v>
      </c>
      <c r="E24" s="27"/>
      <c r="F24" s="57"/>
    </row>
    <row r="25" spans="2:6" ht="8" customHeight="1" thickBot="1" x14ac:dyDescent="0.4">
      <c r="B25" s="58"/>
      <c r="C25" s="35"/>
      <c r="D25" s="35"/>
      <c r="E25" s="35"/>
      <c r="F25" s="60"/>
    </row>
  </sheetData>
  <sheetProtection password="CB05" sheet="1" objects="1" scenarios="1" selectLockedCells="1" selectUnlockedCells="1"/>
  <conditionalFormatting sqref="D7">
    <cfRule type="containsText" dxfId="17" priority="7" operator="containsText" text="Limited">
      <formula>NOT(ISERROR(SEARCH("Limited",D7)))</formula>
    </cfRule>
    <cfRule type="containsText" dxfId="16" priority="8" operator="containsText" text="Moderate">
      <formula>NOT(ISERROR(SEARCH("Moderate",D7)))</formula>
    </cfRule>
    <cfRule type="containsText" dxfId="15" priority="9" operator="containsText" text="High">
      <formula>NOT(ISERROR(SEARCH("High",D7)))</formula>
    </cfRule>
  </conditionalFormatting>
  <conditionalFormatting sqref="D15">
    <cfRule type="containsText" dxfId="14" priority="4" operator="containsText" text="Limited">
      <formula>NOT(ISERROR(SEARCH("Limited",D15)))</formula>
    </cfRule>
    <cfRule type="containsText" dxfId="13" priority="5" operator="containsText" text="with qualified staff">
      <formula>NOT(ISERROR(SEARCH("with qualified staff",D15)))</formula>
    </cfRule>
    <cfRule type="containsText" dxfId="12" priority="6" operator="containsText" text="High">
      <formula>NOT(ISERROR(SEARCH("High",D15)))</formula>
    </cfRule>
  </conditionalFormatting>
  <conditionalFormatting sqref="D21">
    <cfRule type="containsText" dxfId="11" priority="1" operator="containsText" text="Limited">
      <formula>NOT(ISERROR(SEARCH("Limited",D21)))</formula>
    </cfRule>
    <cfRule type="containsText" dxfId="10" priority="2" operator="containsText" text="Moderate">
      <formula>NOT(ISERROR(SEARCH("Moderate",D21)))</formula>
    </cfRule>
    <cfRule type="containsText" dxfId="9" priority="3" operator="containsText" text="High">
      <formula>NOT(ISERROR(SEARCH("High",D21)))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5"/>
  <sheetViews>
    <sheetView tabSelected="1" zoomScaleNormal="100" workbookViewId="0">
      <selection activeCell="B63" sqref="B63"/>
    </sheetView>
  </sheetViews>
  <sheetFormatPr defaultRowHeight="14.5" x14ac:dyDescent="0.35"/>
  <cols>
    <col min="1" max="1" width="8.7265625" style="4" customWidth="1"/>
    <col min="2" max="2" width="2" style="4" customWidth="1"/>
    <col min="3" max="3" width="4.54296875" style="4" customWidth="1"/>
    <col min="4" max="4" width="34.81640625" style="36" customWidth="1"/>
    <col min="5" max="5" width="17.54296875" style="4" customWidth="1"/>
    <col min="6" max="6" width="17.26953125" style="25" customWidth="1"/>
    <col min="7" max="7" width="1.54296875" style="5" customWidth="1"/>
    <col min="8" max="8" width="43.453125" style="70" customWidth="1"/>
    <col min="9" max="9" width="2" style="4" customWidth="1"/>
    <col min="10" max="16384" width="8.7265625" style="4"/>
  </cols>
  <sheetData>
    <row r="1" spans="2:9" ht="15" thickBot="1" x14ac:dyDescent="0.4"/>
    <row r="2" spans="2:9" ht="11.5" customHeight="1" x14ac:dyDescent="0.35">
      <c r="B2" s="6"/>
      <c r="C2" s="7"/>
      <c r="D2" s="37" t="s">
        <v>141</v>
      </c>
      <c r="E2" s="7"/>
      <c r="F2" s="26"/>
      <c r="G2" s="8"/>
      <c r="H2" s="71"/>
      <c r="I2" s="9"/>
    </row>
    <row r="3" spans="2:9" ht="15.5" x14ac:dyDescent="0.35">
      <c r="B3" s="10"/>
      <c r="C3" s="11"/>
      <c r="D3" s="38" t="s">
        <v>142</v>
      </c>
      <c r="E3" s="12" t="s">
        <v>143</v>
      </c>
      <c r="F3" s="27"/>
      <c r="G3" s="13"/>
      <c r="H3" s="12" t="s">
        <v>145</v>
      </c>
      <c r="I3" s="14"/>
    </row>
    <row r="4" spans="2:9" ht="15.5" x14ac:dyDescent="0.35">
      <c r="B4" s="10"/>
      <c r="C4" s="11"/>
      <c r="D4" s="38" t="s">
        <v>0</v>
      </c>
      <c r="E4" s="12" t="s">
        <v>144</v>
      </c>
      <c r="F4" s="27"/>
      <c r="G4" s="13"/>
      <c r="H4" s="12" t="s">
        <v>146</v>
      </c>
      <c r="I4" s="14"/>
    </row>
    <row r="5" spans="2:9" s="25" customFormat="1" x14ac:dyDescent="0.35">
      <c r="B5" s="55"/>
      <c r="C5" s="27"/>
      <c r="D5" s="39"/>
      <c r="E5" s="27"/>
      <c r="F5" s="27"/>
      <c r="G5" s="56"/>
      <c r="H5" s="39"/>
      <c r="I5" s="57"/>
    </row>
    <row r="6" spans="2:9" s="25" customFormat="1" ht="15.5" x14ac:dyDescent="0.35">
      <c r="B6" s="55"/>
      <c r="C6" s="27"/>
      <c r="D6" s="40" t="s">
        <v>110</v>
      </c>
      <c r="E6" s="27"/>
      <c r="F6" s="27"/>
      <c r="G6" s="56"/>
      <c r="H6" s="39"/>
      <c r="I6" s="57"/>
    </row>
    <row r="7" spans="2:9" s="25" customFormat="1" x14ac:dyDescent="0.35">
      <c r="B7" s="55"/>
      <c r="C7" s="27"/>
      <c r="D7" s="39"/>
      <c r="E7" s="27"/>
      <c r="F7" s="27"/>
      <c r="G7" s="56"/>
      <c r="H7" s="72" t="s">
        <v>140</v>
      </c>
      <c r="I7" s="57"/>
    </row>
    <row r="8" spans="2:9" x14ac:dyDescent="0.35">
      <c r="B8" s="10"/>
      <c r="C8" s="15">
        <v>1</v>
      </c>
      <c r="D8" s="34" t="s">
        <v>1</v>
      </c>
      <c r="E8" s="16"/>
      <c r="F8" s="17" t="s">
        <v>112</v>
      </c>
      <c r="G8" s="18"/>
      <c r="H8" s="16"/>
      <c r="I8" s="14"/>
    </row>
    <row r="9" spans="2:9" x14ac:dyDescent="0.35">
      <c r="B9" s="10"/>
      <c r="C9" s="15">
        <v>2</v>
      </c>
      <c r="D9" s="34" t="s">
        <v>139</v>
      </c>
      <c r="E9" s="16"/>
      <c r="F9" s="19" t="s">
        <v>112</v>
      </c>
      <c r="G9" s="20"/>
      <c r="H9" s="16"/>
      <c r="I9" s="14"/>
    </row>
    <row r="10" spans="2:9" x14ac:dyDescent="0.35">
      <c r="B10" s="10"/>
      <c r="C10" s="15">
        <v>3</v>
      </c>
      <c r="D10" s="34" t="s">
        <v>147</v>
      </c>
      <c r="E10" s="16"/>
      <c r="F10" s="19" t="s">
        <v>112</v>
      </c>
      <c r="G10" s="20"/>
      <c r="H10" s="16"/>
      <c r="I10" s="14"/>
    </row>
    <row r="11" spans="2:9" x14ac:dyDescent="0.35">
      <c r="B11" s="10"/>
      <c r="C11" s="15">
        <v>4</v>
      </c>
      <c r="D11" s="34" t="s">
        <v>23</v>
      </c>
      <c r="E11" s="16"/>
      <c r="F11" s="28"/>
      <c r="G11" s="13"/>
      <c r="H11" s="16"/>
      <c r="I11" s="14"/>
    </row>
    <row r="12" spans="2:9" x14ac:dyDescent="0.35">
      <c r="B12" s="10"/>
      <c r="C12" s="15">
        <v>5</v>
      </c>
      <c r="D12" s="34" t="s">
        <v>30</v>
      </c>
      <c r="E12" s="16"/>
      <c r="F12" s="28"/>
      <c r="G12" s="13"/>
      <c r="H12" s="16"/>
      <c r="I12" s="14"/>
    </row>
    <row r="13" spans="2:9" x14ac:dyDescent="0.35">
      <c r="B13" s="10"/>
      <c r="C13" s="15">
        <v>6</v>
      </c>
      <c r="D13" s="34" t="s">
        <v>36</v>
      </c>
      <c r="E13" s="16"/>
      <c r="F13" s="28"/>
      <c r="G13" s="13"/>
      <c r="H13" s="16"/>
      <c r="I13" s="14"/>
    </row>
    <row r="14" spans="2:9" x14ac:dyDescent="0.35">
      <c r="B14" s="10"/>
      <c r="C14" s="15">
        <v>7</v>
      </c>
      <c r="D14" s="34" t="s">
        <v>43</v>
      </c>
      <c r="E14" s="16"/>
      <c r="F14" s="28"/>
      <c r="G14" s="13"/>
      <c r="H14" s="16"/>
      <c r="I14" s="14"/>
    </row>
    <row r="15" spans="2:9" x14ac:dyDescent="0.35">
      <c r="B15" s="10"/>
      <c r="C15" s="15">
        <v>8</v>
      </c>
      <c r="D15" s="34" t="s">
        <v>48</v>
      </c>
      <c r="E15" s="16"/>
      <c r="F15" s="28"/>
      <c r="G15" s="13"/>
      <c r="H15" s="16"/>
      <c r="I15" s="14"/>
    </row>
    <row r="16" spans="2:9" s="25" customFormat="1" x14ac:dyDescent="0.35">
      <c r="B16" s="55"/>
      <c r="C16" s="27"/>
      <c r="D16" s="39"/>
      <c r="E16" s="27"/>
      <c r="F16" s="27"/>
      <c r="G16" s="56"/>
      <c r="H16" s="39"/>
      <c r="I16" s="57"/>
    </row>
    <row r="17" spans="2:9" s="25" customFormat="1" ht="15.5" x14ac:dyDescent="0.35">
      <c r="B17" s="55"/>
      <c r="C17" s="27"/>
      <c r="D17" s="40" t="s">
        <v>91</v>
      </c>
      <c r="E17" s="27" t="str">
        <f>IF(F17=6,"High",IF(F17&gt;3,"Moderate","Limited"))</f>
        <v>Limited</v>
      </c>
      <c r="F17" s="29">
        <f>IF(E19="Ready",1,0)+IF(E25="Ready",1,0)+IF(E30="Ready",1,0)+IF(E37="Ready",1,0)+IF(E43="Ready",1,0)+IF(E54="Ready",1,0)</f>
        <v>0</v>
      </c>
      <c r="G17" s="56"/>
      <c r="H17" s="39"/>
      <c r="I17" s="57"/>
    </row>
    <row r="18" spans="2:9" s="25" customFormat="1" x14ac:dyDescent="0.35">
      <c r="B18" s="55"/>
      <c r="C18" s="27"/>
      <c r="D18" s="39"/>
      <c r="E18" s="27"/>
      <c r="F18" s="27"/>
      <c r="G18" s="56"/>
      <c r="H18" s="72" t="s">
        <v>140</v>
      </c>
      <c r="I18" s="57"/>
    </row>
    <row r="19" spans="2:9" x14ac:dyDescent="0.35">
      <c r="B19" s="10"/>
      <c r="C19" s="15"/>
      <c r="D19" s="41" t="s">
        <v>113</v>
      </c>
      <c r="E19" s="30" t="str">
        <f>IF(COUNTIF(E20:E23,"yes")&gt;2,"Ready","Other measures required")</f>
        <v>Other measures required</v>
      </c>
      <c r="F19" s="30"/>
      <c r="G19" s="13"/>
      <c r="H19" s="73"/>
      <c r="I19" s="14"/>
    </row>
    <row r="20" spans="2:9" ht="29" x14ac:dyDescent="0.35">
      <c r="B20" s="10"/>
      <c r="C20" s="15">
        <v>9</v>
      </c>
      <c r="D20" s="34" t="s">
        <v>51</v>
      </c>
      <c r="E20" s="15"/>
      <c r="F20" s="30" t="str">
        <f>IF(E20="Yes","✓","Required")</f>
        <v>Required</v>
      </c>
      <c r="G20" s="13"/>
      <c r="H20" s="74"/>
      <c r="I20" s="14"/>
    </row>
    <row r="21" spans="2:9" x14ac:dyDescent="0.35">
      <c r="B21" s="10"/>
      <c r="C21" s="15">
        <v>10</v>
      </c>
      <c r="D21" s="34" t="s">
        <v>52</v>
      </c>
      <c r="E21" s="15"/>
      <c r="F21" s="28"/>
      <c r="G21" s="13"/>
      <c r="H21" s="16"/>
      <c r="I21" s="14"/>
    </row>
    <row r="22" spans="2:9" x14ac:dyDescent="0.35">
      <c r="B22" s="10"/>
      <c r="C22" s="15">
        <v>11</v>
      </c>
      <c r="D22" s="34" t="s">
        <v>53</v>
      </c>
      <c r="E22" s="15"/>
      <c r="F22" s="30" t="str">
        <f t="shared" ref="F22:F23" si="0">IF(E22="Yes","✓","Required")</f>
        <v>Required</v>
      </c>
      <c r="G22" s="13"/>
      <c r="H22" s="16"/>
      <c r="I22" s="14"/>
    </row>
    <row r="23" spans="2:9" x14ac:dyDescent="0.35">
      <c r="B23" s="10"/>
      <c r="C23" s="15">
        <v>12</v>
      </c>
      <c r="D23" s="34" t="s">
        <v>148</v>
      </c>
      <c r="E23" s="15"/>
      <c r="F23" s="30" t="str">
        <f t="shared" si="0"/>
        <v>Required</v>
      </c>
      <c r="G23" s="13"/>
      <c r="H23" s="16"/>
      <c r="I23" s="14"/>
    </row>
    <row r="24" spans="2:9" s="25" customFormat="1" x14ac:dyDescent="0.35">
      <c r="B24" s="55"/>
      <c r="C24" s="27"/>
      <c r="D24" s="39"/>
      <c r="E24" s="27"/>
      <c r="F24" s="27"/>
      <c r="G24" s="56"/>
      <c r="H24" s="39"/>
      <c r="I24" s="57"/>
    </row>
    <row r="25" spans="2:9" x14ac:dyDescent="0.35">
      <c r="B25" s="10"/>
      <c r="C25" s="15"/>
      <c r="D25" s="41" t="s">
        <v>64</v>
      </c>
      <c r="E25" s="30" t="str">
        <f>IF(AND(E27="Yes",F28="✓"),"Ready","Other measures required")</f>
        <v>Other measures required</v>
      </c>
      <c r="F25" s="30"/>
      <c r="G25" s="13"/>
      <c r="H25" s="16"/>
      <c r="I25" s="14"/>
    </row>
    <row r="26" spans="2:9" ht="29" x14ac:dyDescent="0.35">
      <c r="B26" s="10"/>
      <c r="C26" s="15">
        <v>13</v>
      </c>
      <c r="D26" s="34" t="s">
        <v>54</v>
      </c>
      <c r="E26" s="15"/>
      <c r="F26" s="28"/>
      <c r="G26" s="13"/>
      <c r="H26" s="16"/>
      <c r="I26" s="14"/>
    </row>
    <row r="27" spans="2:9" ht="29" x14ac:dyDescent="0.35">
      <c r="B27" s="10"/>
      <c r="C27" s="15">
        <v>14</v>
      </c>
      <c r="D27" s="34" t="s">
        <v>55</v>
      </c>
      <c r="E27" s="15"/>
      <c r="F27" s="30" t="str">
        <f t="shared" ref="F27" si="1">IF(E27="Yes","✓","Required")</f>
        <v>Required</v>
      </c>
      <c r="G27" s="13"/>
      <c r="H27" s="16"/>
      <c r="I27" s="14"/>
    </row>
    <row r="28" spans="2:9" ht="29" x14ac:dyDescent="0.35">
      <c r="B28" s="10"/>
      <c r="C28" s="15">
        <v>15</v>
      </c>
      <c r="D28" s="34" t="s">
        <v>56</v>
      </c>
      <c r="E28" s="21"/>
      <c r="F28" s="30" t="str">
        <f>IF(OR(E28="Real-time",E28="Within the duration of visit"),"✓","Required")</f>
        <v>Required</v>
      </c>
      <c r="G28" s="13"/>
      <c r="H28" s="16"/>
      <c r="I28" s="14"/>
    </row>
    <row r="29" spans="2:9" s="25" customFormat="1" x14ac:dyDescent="0.35">
      <c r="B29" s="55"/>
      <c r="C29" s="27"/>
      <c r="D29" s="39"/>
      <c r="E29" s="27"/>
      <c r="F29" s="27"/>
      <c r="G29" s="56"/>
      <c r="H29" s="39"/>
      <c r="I29" s="57"/>
    </row>
    <row r="30" spans="2:9" x14ac:dyDescent="0.35">
      <c r="B30" s="10"/>
      <c r="C30" s="15"/>
      <c r="D30" s="41" t="s">
        <v>118</v>
      </c>
      <c r="E30" s="30" t="str">
        <f>IF(COUNTIF(E33:E35,"yes")=3,"Ready","Other measures required")</f>
        <v>Other measures required</v>
      </c>
      <c r="F30" s="30"/>
      <c r="G30" s="13"/>
      <c r="H30" s="16"/>
      <c r="I30" s="14"/>
    </row>
    <row r="31" spans="2:9" ht="29" x14ac:dyDescent="0.35">
      <c r="B31" s="10"/>
      <c r="C31" s="15">
        <v>16</v>
      </c>
      <c r="D31" s="34" t="s">
        <v>57</v>
      </c>
      <c r="E31" s="15"/>
      <c r="F31" s="28"/>
      <c r="G31" s="13"/>
      <c r="H31" s="16"/>
      <c r="I31" s="14"/>
    </row>
    <row r="32" spans="2:9" x14ac:dyDescent="0.35">
      <c r="B32" s="10"/>
      <c r="C32" s="15">
        <v>17</v>
      </c>
      <c r="D32" s="34" t="s">
        <v>120</v>
      </c>
      <c r="E32" s="16"/>
      <c r="F32" s="17" t="s">
        <v>112</v>
      </c>
      <c r="G32" s="13"/>
      <c r="H32" s="16"/>
      <c r="I32" s="14"/>
    </row>
    <row r="33" spans="2:9" x14ac:dyDescent="0.35">
      <c r="B33" s="10"/>
      <c r="C33" s="15">
        <v>18</v>
      </c>
      <c r="D33" s="34" t="s">
        <v>59</v>
      </c>
      <c r="E33" s="15"/>
      <c r="F33" s="30" t="str">
        <f t="shared" ref="F33:F35" si="2">IF(E33="Yes","✓","Required")</f>
        <v>Required</v>
      </c>
      <c r="G33" s="13"/>
      <c r="H33" s="16"/>
      <c r="I33" s="14"/>
    </row>
    <row r="34" spans="2:9" x14ac:dyDescent="0.35">
      <c r="B34" s="10"/>
      <c r="C34" s="15">
        <v>19</v>
      </c>
      <c r="D34" s="34" t="s">
        <v>149</v>
      </c>
      <c r="E34" s="15"/>
      <c r="F34" s="30" t="str">
        <f t="shared" si="2"/>
        <v>Required</v>
      </c>
      <c r="G34" s="13"/>
      <c r="H34" s="16"/>
      <c r="I34" s="14"/>
    </row>
    <row r="35" spans="2:9" x14ac:dyDescent="0.35">
      <c r="B35" s="10"/>
      <c r="C35" s="15">
        <v>20</v>
      </c>
      <c r="D35" s="34" t="s">
        <v>58</v>
      </c>
      <c r="E35" s="15"/>
      <c r="F35" s="30" t="str">
        <f t="shared" si="2"/>
        <v>Required</v>
      </c>
      <c r="G35" s="13"/>
      <c r="H35" s="16"/>
      <c r="I35" s="14"/>
    </row>
    <row r="36" spans="2:9" s="25" customFormat="1" x14ac:dyDescent="0.35">
      <c r="B36" s="55"/>
      <c r="C36" s="27"/>
      <c r="D36" s="39"/>
      <c r="E36" s="27"/>
      <c r="F36" s="27"/>
      <c r="G36" s="56"/>
      <c r="H36" s="39"/>
      <c r="I36" s="57"/>
    </row>
    <row r="37" spans="2:9" x14ac:dyDescent="0.35">
      <c r="B37" s="10"/>
      <c r="C37" s="15"/>
      <c r="D37" s="41" t="s">
        <v>122</v>
      </c>
      <c r="E37" s="30" t="str">
        <f>IF(COUNTIF(E38:E40,"yes")=3,"Ready","Other measures required")</f>
        <v>Other measures required</v>
      </c>
      <c r="F37" s="30"/>
      <c r="G37" s="13"/>
      <c r="H37" s="16"/>
      <c r="I37" s="14"/>
    </row>
    <row r="38" spans="2:9" ht="29" x14ac:dyDescent="0.35">
      <c r="B38" s="10"/>
      <c r="C38" s="15">
        <v>21</v>
      </c>
      <c r="D38" s="33" t="s">
        <v>150</v>
      </c>
      <c r="E38" s="15"/>
      <c r="F38" s="30" t="str">
        <f t="shared" ref="F38:F40" si="3">IF(E38="Yes","✓","Required")</f>
        <v>Required</v>
      </c>
      <c r="G38" s="13"/>
      <c r="H38" s="16"/>
      <c r="I38" s="14"/>
    </row>
    <row r="39" spans="2:9" x14ac:dyDescent="0.35">
      <c r="B39" s="10"/>
      <c r="C39" s="15">
        <v>22</v>
      </c>
      <c r="D39" s="33" t="s">
        <v>69</v>
      </c>
      <c r="E39" s="15"/>
      <c r="F39" s="30" t="str">
        <f t="shared" si="3"/>
        <v>Required</v>
      </c>
      <c r="G39" s="13"/>
      <c r="H39" s="16"/>
      <c r="I39" s="14"/>
    </row>
    <row r="40" spans="2:9" x14ac:dyDescent="0.35">
      <c r="B40" s="10"/>
      <c r="C40" s="15">
        <v>23</v>
      </c>
      <c r="D40" s="33" t="s">
        <v>70</v>
      </c>
      <c r="E40" s="15"/>
      <c r="F40" s="30" t="str">
        <f t="shared" si="3"/>
        <v>Required</v>
      </c>
      <c r="G40" s="13"/>
      <c r="H40" s="16"/>
      <c r="I40" s="14"/>
    </row>
    <row r="41" spans="2:9" ht="29" x14ac:dyDescent="0.35">
      <c r="B41" s="10"/>
      <c r="C41" s="15">
        <v>24</v>
      </c>
      <c r="D41" s="33" t="s">
        <v>151</v>
      </c>
      <c r="E41" s="15"/>
      <c r="F41" s="28"/>
      <c r="G41" s="13"/>
      <c r="H41" s="16"/>
      <c r="I41" s="14"/>
    </row>
    <row r="42" spans="2:9" s="25" customFormat="1" x14ac:dyDescent="0.35">
      <c r="B42" s="55"/>
      <c r="C42" s="27"/>
      <c r="D42" s="39"/>
      <c r="E42" s="27"/>
      <c r="F42" s="27"/>
      <c r="G42" s="56"/>
      <c r="H42" s="39"/>
      <c r="I42" s="57"/>
    </row>
    <row r="43" spans="2:9" x14ac:dyDescent="0.35">
      <c r="B43" s="10"/>
      <c r="C43" s="15"/>
      <c r="D43" s="41" t="s">
        <v>124</v>
      </c>
      <c r="E43" s="30" t="str">
        <f>IF((COUNTIF(E44:E46,"yes"))+(COUNTIF(E50:E51,"yes"))=5,"Ready","Other measures required")</f>
        <v>Other measures required</v>
      </c>
      <c r="F43" s="30"/>
      <c r="G43" s="13"/>
      <c r="H43" s="16"/>
      <c r="I43" s="14"/>
    </row>
    <row r="44" spans="2:9" x14ac:dyDescent="0.35">
      <c r="B44" s="10"/>
      <c r="C44" s="15">
        <v>25</v>
      </c>
      <c r="D44" s="42" t="s">
        <v>72</v>
      </c>
      <c r="E44" s="15"/>
      <c r="F44" s="30" t="str">
        <f t="shared" ref="F44:F46" si="4">IF(E44="Yes","✓","Required")</f>
        <v>Required</v>
      </c>
      <c r="G44" s="13"/>
      <c r="H44" s="16"/>
      <c r="I44" s="14"/>
    </row>
    <row r="45" spans="2:9" x14ac:dyDescent="0.35">
      <c r="B45" s="10"/>
      <c r="C45" s="15">
        <v>26</v>
      </c>
      <c r="D45" s="42" t="s">
        <v>73</v>
      </c>
      <c r="E45" s="15"/>
      <c r="F45" s="30" t="str">
        <f t="shared" si="4"/>
        <v>Required</v>
      </c>
      <c r="G45" s="13"/>
      <c r="H45" s="16"/>
      <c r="I45" s="14"/>
    </row>
    <row r="46" spans="2:9" x14ac:dyDescent="0.35">
      <c r="B46" s="10"/>
      <c r="C46" s="15">
        <v>27</v>
      </c>
      <c r="D46" s="42" t="s">
        <v>74</v>
      </c>
      <c r="E46" s="15"/>
      <c r="F46" s="30" t="str">
        <f t="shared" si="4"/>
        <v>Required</v>
      </c>
      <c r="G46" s="13"/>
      <c r="H46" s="16"/>
      <c r="I46" s="14"/>
    </row>
    <row r="47" spans="2:9" ht="29" x14ac:dyDescent="0.35">
      <c r="B47" s="10"/>
      <c r="C47" s="15">
        <v>28</v>
      </c>
      <c r="D47" s="43" t="s">
        <v>78</v>
      </c>
      <c r="E47" s="15"/>
      <c r="F47" s="28"/>
      <c r="G47" s="13"/>
      <c r="H47" s="16"/>
      <c r="I47" s="14"/>
    </row>
    <row r="48" spans="2:9" ht="29" x14ac:dyDescent="0.35">
      <c r="B48" s="10"/>
      <c r="C48" s="15">
        <v>29</v>
      </c>
      <c r="D48" s="44" t="s">
        <v>153</v>
      </c>
      <c r="E48" s="15"/>
      <c r="F48" s="28"/>
      <c r="G48" s="13"/>
      <c r="H48" s="16"/>
      <c r="I48" s="14"/>
    </row>
    <row r="49" spans="2:9" x14ac:dyDescent="0.35">
      <c r="B49" s="10"/>
      <c r="C49" s="15">
        <v>30</v>
      </c>
      <c r="D49" s="44" t="s">
        <v>152</v>
      </c>
      <c r="E49" s="15"/>
      <c r="F49" s="28"/>
      <c r="G49" s="13"/>
      <c r="H49" s="16"/>
      <c r="I49" s="14"/>
    </row>
    <row r="50" spans="2:9" x14ac:dyDescent="0.35">
      <c r="B50" s="10"/>
      <c r="C50" s="15">
        <v>31</v>
      </c>
      <c r="D50" s="43" t="s">
        <v>75</v>
      </c>
      <c r="E50" s="15"/>
      <c r="F50" s="30" t="str">
        <f t="shared" ref="F50" si="5">IF(E50="Yes","✓","Required")</f>
        <v>Required</v>
      </c>
      <c r="G50" s="13"/>
      <c r="H50" s="16"/>
      <c r="I50" s="14"/>
    </row>
    <row r="51" spans="2:9" ht="29" x14ac:dyDescent="0.35">
      <c r="B51" s="10"/>
      <c r="C51" s="15">
        <v>32</v>
      </c>
      <c r="D51" s="43" t="s">
        <v>76</v>
      </c>
      <c r="E51" s="15"/>
      <c r="F51" s="30" t="str">
        <f t="shared" ref="F51" si="6">IF(E51="Yes","✓","Required")</f>
        <v>Required</v>
      </c>
      <c r="G51" s="13"/>
      <c r="H51" s="16"/>
      <c r="I51" s="14"/>
    </row>
    <row r="52" spans="2:9" x14ac:dyDescent="0.35">
      <c r="B52" s="10"/>
      <c r="C52" s="15">
        <v>33</v>
      </c>
      <c r="D52" s="44" t="s">
        <v>77</v>
      </c>
      <c r="E52" s="15"/>
      <c r="F52" s="28"/>
      <c r="G52" s="13"/>
      <c r="H52" s="16"/>
      <c r="I52" s="14"/>
    </row>
    <row r="53" spans="2:9" s="25" customFormat="1" x14ac:dyDescent="0.35">
      <c r="B53" s="55"/>
      <c r="C53" s="27"/>
      <c r="D53" s="45"/>
      <c r="E53" s="27"/>
      <c r="F53" s="27"/>
      <c r="G53" s="56"/>
      <c r="H53" s="39"/>
      <c r="I53" s="57"/>
    </row>
    <row r="54" spans="2:9" x14ac:dyDescent="0.35">
      <c r="B54" s="10"/>
      <c r="C54" s="15"/>
      <c r="D54" s="46" t="s">
        <v>125</v>
      </c>
      <c r="E54" s="30" t="str">
        <f>IF((COUNTIF(E55:E56,"yes"))+(IF(E58="yes",1,0))=3,"Ready","Other measures required")</f>
        <v>Other measures required</v>
      </c>
      <c r="F54" s="30"/>
      <c r="G54" s="13"/>
      <c r="H54" s="16"/>
      <c r="I54" s="14"/>
    </row>
    <row r="55" spans="2:9" ht="15" customHeight="1" x14ac:dyDescent="0.35">
      <c r="B55" s="10"/>
      <c r="C55" s="15">
        <v>34</v>
      </c>
      <c r="D55" s="43" t="s">
        <v>80</v>
      </c>
      <c r="E55" s="15"/>
      <c r="F55" s="30" t="str">
        <f t="shared" ref="F55" si="7">IF(E55="Yes","✓","Required")</f>
        <v>Required</v>
      </c>
      <c r="G55" s="13"/>
      <c r="H55" s="16"/>
      <c r="I55" s="14"/>
    </row>
    <row r="56" spans="2:9" ht="29" x14ac:dyDescent="0.35">
      <c r="B56" s="10"/>
      <c r="C56" s="15">
        <v>35</v>
      </c>
      <c r="D56" s="34" t="s">
        <v>82</v>
      </c>
      <c r="E56" s="15"/>
      <c r="F56" s="30" t="str">
        <f>IF(E56="Yes","✓","Required")</f>
        <v>Required</v>
      </c>
      <c r="G56" s="13"/>
      <c r="H56" s="16"/>
      <c r="I56" s="14"/>
    </row>
    <row r="57" spans="2:9" ht="29" x14ac:dyDescent="0.35">
      <c r="B57" s="10"/>
      <c r="C57" s="15">
        <v>36</v>
      </c>
      <c r="D57" s="34" t="s">
        <v>84</v>
      </c>
      <c r="E57" s="15"/>
      <c r="F57" s="28"/>
      <c r="G57" s="13"/>
      <c r="H57" s="16"/>
      <c r="I57" s="14"/>
    </row>
    <row r="58" spans="2:9" ht="29" x14ac:dyDescent="0.35">
      <c r="B58" s="10"/>
      <c r="C58" s="15">
        <v>37</v>
      </c>
      <c r="D58" s="34" t="s">
        <v>85</v>
      </c>
      <c r="E58" s="15"/>
      <c r="F58" s="30" t="str">
        <f t="shared" ref="F58" si="8">IF(E58="Yes","✓","Required")</f>
        <v>Required</v>
      </c>
      <c r="G58" s="13"/>
      <c r="H58" s="16"/>
      <c r="I58" s="14"/>
    </row>
    <row r="59" spans="2:9" x14ac:dyDescent="0.35">
      <c r="B59" s="10"/>
      <c r="C59" s="15">
        <v>38</v>
      </c>
      <c r="D59" s="34" t="s">
        <v>87</v>
      </c>
      <c r="E59" s="15"/>
      <c r="F59" s="28"/>
      <c r="G59" s="13"/>
      <c r="H59" s="16"/>
      <c r="I59" s="14"/>
    </row>
    <row r="60" spans="2:9" s="25" customFormat="1" x14ac:dyDescent="0.35">
      <c r="B60" s="55"/>
      <c r="C60" s="27"/>
      <c r="D60" s="39"/>
      <c r="E60" s="27"/>
      <c r="F60" s="27"/>
      <c r="G60" s="56"/>
      <c r="H60" s="39"/>
      <c r="I60" s="57"/>
    </row>
    <row r="61" spans="2:9" s="25" customFormat="1" ht="15.5" x14ac:dyDescent="0.35">
      <c r="B61" s="55"/>
      <c r="C61" s="27"/>
      <c r="D61" s="40" t="s">
        <v>90</v>
      </c>
      <c r="E61" s="27" t="str">
        <f>IF(F61=3,"High",IF(F61&gt;1.5,"With qualified staff","Limited"))</f>
        <v>Limited</v>
      </c>
      <c r="F61" s="31">
        <f>IF(E63="Qualified",1,0)+IF(E67="Qualified",1,0)+IF(E71="Position filled",0.5,0)+IF(E76="Position filled",0.5,0)</f>
        <v>0</v>
      </c>
      <c r="G61" s="56"/>
      <c r="H61" s="39"/>
      <c r="I61" s="57"/>
    </row>
    <row r="62" spans="2:9" s="25" customFormat="1" x14ac:dyDescent="0.35">
      <c r="B62" s="55"/>
      <c r="C62" s="27"/>
      <c r="D62" s="39"/>
      <c r="E62" s="27"/>
      <c r="F62" s="27"/>
      <c r="G62" s="56"/>
      <c r="H62" s="72" t="s">
        <v>140</v>
      </c>
      <c r="I62" s="57"/>
    </row>
    <row r="63" spans="2:9" ht="29" customHeight="1" x14ac:dyDescent="0.35">
      <c r="B63" s="10"/>
      <c r="C63" s="23"/>
      <c r="D63" s="47" t="s">
        <v>126</v>
      </c>
      <c r="E63" s="33" t="str">
        <f>IF(COUNTIF(E64:E65,"yes")=2,"Qualified","Qualified staff required")</f>
        <v>Qualified staff required</v>
      </c>
      <c r="F63" s="32" t="str">
        <f>IF(E63="Qualified staff required","Staffing Gap","✓")</f>
        <v>Staffing Gap</v>
      </c>
      <c r="G63" s="13"/>
      <c r="H63" s="16"/>
      <c r="I63" s="14"/>
    </row>
    <row r="64" spans="2:9" ht="29" x14ac:dyDescent="0.35">
      <c r="B64" s="10"/>
      <c r="C64" s="23">
        <v>39</v>
      </c>
      <c r="D64" s="48" t="s">
        <v>93</v>
      </c>
      <c r="E64" s="22"/>
      <c r="F64" s="28"/>
      <c r="G64" s="13"/>
      <c r="H64" s="16"/>
      <c r="I64" s="14"/>
    </row>
    <row r="65" spans="2:9" x14ac:dyDescent="0.35">
      <c r="B65" s="10"/>
      <c r="C65" s="23">
        <v>40</v>
      </c>
      <c r="D65" s="48" t="s">
        <v>94</v>
      </c>
      <c r="E65" s="22"/>
      <c r="F65" s="28"/>
      <c r="G65" s="13"/>
      <c r="H65" s="16"/>
      <c r="I65" s="14"/>
    </row>
    <row r="66" spans="2:9" s="25" customFormat="1" x14ac:dyDescent="0.35">
      <c r="B66" s="55"/>
      <c r="C66" s="27"/>
      <c r="D66" s="39"/>
      <c r="E66" s="27"/>
      <c r="F66" s="27"/>
      <c r="G66" s="56"/>
      <c r="H66" s="39"/>
      <c r="I66" s="57"/>
    </row>
    <row r="67" spans="2:9" ht="29" customHeight="1" x14ac:dyDescent="0.35">
      <c r="B67" s="10"/>
      <c r="C67" s="15"/>
      <c r="D67" s="47" t="s">
        <v>127</v>
      </c>
      <c r="E67" s="33" t="str">
        <f>IF(COUNTIF(E68:E69,"yes")=2,"Qualified","Qualified staff required")</f>
        <v>Qualified staff required</v>
      </c>
      <c r="F67" s="32" t="str">
        <f>IF(E67="Qualified staff required","Staffing Gap","✓")</f>
        <v>Staffing Gap</v>
      </c>
      <c r="G67" s="13"/>
      <c r="H67" s="16"/>
      <c r="I67" s="14"/>
    </row>
    <row r="68" spans="2:9" x14ac:dyDescent="0.35">
      <c r="B68" s="10"/>
      <c r="C68" s="15">
        <v>41</v>
      </c>
      <c r="D68" s="48" t="s">
        <v>96</v>
      </c>
      <c r="E68" s="22"/>
      <c r="F68" s="28"/>
      <c r="G68" s="13"/>
      <c r="H68" s="16"/>
      <c r="I68" s="14"/>
    </row>
    <row r="69" spans="2:9" ht="43.5" x14ac:dyDescent="0.35">
      <c r="B69" s="10"/>
      <c r="C69" s="15">
        <v>42</v>
      </c>
      <c r="D69" s="48" t="s">
        <v>97</v>
      </c>
      <c r="E69" s="22"/>
      <c r="F69" s="28"/>
      <c r="G69" s="13"/>
      <c r="H69" s="16"/>
      <c r="I69" s="14"/>
    </row>
    <row r="70" spans="2:9" s="25" customFormat="1" x14ac:dyDescent="0.35">
      <c r="B70" s="55"/>
      <c r="C70" s="27"/>
      <c r="D70" s="39"/>
      <c r="E70" s="27"/>
      <c r="F70" s="27"/>
      <c r="G70" s="56"/>
      <c r="H70" s="39"/>
      <c r="I70" s="57"/>
    </row>
    <row r="71" spans="2:9" ht="29" customHeight="1" x14ac:dyDescent="0.35">
      <c r="B71" s="10"/>
      <c r="C71" s="15"/>
      <c r="D71" s="47" t="s">
        <v>128</v>
      </c>
      <c r="E71" s="33" t="str">
        <f>IF(COUNTIF(E72:E74,"yes")=3,"Position filled","Staffing deficit")</f>
        <v>Staffing deficit</v>
      </c>
      <c r="F71" s="33" t="str">
        <f>IF(E71="Position filled","✓","Second tier requirement")</f>
        <v>Second tier requirement</v>
      </c>
      <c r="G71" s="24"/>
      <c r="H71" s="16"/>
      <c r="I71" s="14"/>
    </row>
    <row r="72" spans="2:9" x14ac:dyDescent="0.35">
      <c r="B72" s="10"/>
      <c r="C72" s="15">
        <v>43</v>
      </c>
      <c r="D72" s="48" t="s">
        <v>96</v>
      </c>
      <c r="E72" s="22"/>
      <c r="F72" s="28"/>
      <c r="G72" s="13"/>
      <c r="H72" s="16"/>
      <c r="I72" s="14"/>
    </row>
    <row r="73" spans="2:9" ht="29" x14ac:dyDescent="0.35">
      <c r="B73" s="10"/>
      <c r="C73" s="15">
        <v>44</v>
      </c>
      <c r="D73" s="48" t="s">
        <v>111</v>
      </c>
      <c r="E73" s="22"/>
      <c r="F73" s="28"/>
      <c r="G73" s="13"/>
      <c r="H73" s="16"/>
      <c r="I73" s="14"/>
    </row>
    <row r="74" spans="2:9" x14ac:dyDescent="0.35">
      <c r="B74" s="10"/>
      <c r="C74" s="15">
        <v>45</v>
      </c>
      <c r="D74" s="48" t="s">
        <v>100</v>
      </c>
      <c r="E74" s="22"/>
      <c r="F74" s="28"/>
      <c r="G74" s="13"/>
      <c r="H74" s="16"/>
      <c r="I74" s="14"/>
    </row>
    <row r="75" spans="2:9" s="25" customFormat="1" x14ac:dyDescent="0.35">
      <c r="B75" s="55"/>
      <c r="C75" s="27"/>
      <c r="D75" s="39"/>
      <c r="E75" s="27"/>
      <c r="F75" s="27"/>
      <c r="G75" s="56"/>
      <c r="H75" s="39"/>
      <c r="I75" s="57"/>
    </row>
    <row r="76" spans="2:9" ht="29" customHeight="1" x14ac:dyDescent="0.35">
      <c r="B76" s="10"/>
      <c r="C76" s="15"/>
      <c r="D76" s="41" t="s">
        <v>129</v>
      </c>
      <c r="E76" s="33" t="str">
        <f>IF(COUNTIF(E77:E78,"yes")=2,"Position filled","Staffing deficit")</f>
        <v>Staffing deficit</v>
      </c>
      <c r="F76" s="33" t="str">
        <f>IF(E76="Position filled","✓","Required for local customisation")</f>
        <v>Required for local customisation</v>
      </c>
      <c r="G76" s="24"/>
      <c r="H76" s="16"/>
      <c r="I76" s="14"/>
    </row>
    <row r="77" spans="2:9" x14ac:dyDescent="0.35">
      <c r="B77" s="10"/>
      <c r="C77" s="15">
        <v>46</v>
      </c>
      <c r="D77" s="49" t="s">
        <v>96</v>
      </c>
      <c r="E77" s="22"/>
      <c r="F77" s="28"/>
      <c r="G77" s="13"/>
      <c r="H77" s="16"/>
      <c r="I77" s="14"/>
    </row>
    <row r="78" spans="2:9" x14ac:dyDescent="0.35">
      <c r="B78" s="10"/>
      <c r="C78" s="15">
        <v>47</v>
      </c>
      <c r="D78" s="49" t="s">
        <v>104</v>
      </c>
      <c r="E78" s="22"/>
      <c r="F78" s="28"/>
      <c r="G78" s="13"/>
      <c r="H78" s="16"/>
      <c r="I78" s="14"/>
    </row>
    <row r="79" spans="2:9" s="25" customFormat="1" x14ac:dyDescent="0.35">
      <c r="B79" s="55"/>
      <c r="C79" s="27"/>
      <c r="D79" s="39"/>
      <c r="E79" s="27"/>
      <c r="F79" s="27"/>
      <c r="G79" s="56"/>
      <c r="H79" s="39"/>
      <c r="I79" s="57"/>
    </row>
    <row r="80" spans="2:9" s="25" customFormat="1" ht="15.5" x14ac:dyDescent="0.35">
      <c r="B80" s="55"/>
      <c r="C80" s="27"/>
      <c r="D80" s="40" t="s">
        <v>89</v>
      </c>
      <c r="E80" s="27" t="str">
        <f>IF(F80=10,"High",IF(F80&gt;2,"Moderate","Limited"))</f>
        <v>Limited</v>
      </c>
      <c r="F80" s="29">
        <f>IF(AND(F82="✓",F83="✓",F84="✓"),6,0)+COUNTIF(F85:F89,"✓")</f>
        <v>0</v>
      </c>
      <c r="G80" s="56"/>
      <c r="H80" s="39"/>
      <c r="I80" s="57"/>
    </row>
    <row r="81" spans="2:9" s="25" customFormat="1" x14ac:dyDescent="0.35">
      <c r="B81" s="55"/>
      <c r="C81" s="27"/>
      <c r="D81" s="39"/>
      <c r="E81" s="27"/>
      <c r="F81" s="27"/>
      <c r="G81" s="56"/>
      <c r="H81" s="72" t="s">
        <v>140</v>
      </c>
      <c r="I81" s="57"/>
    </row>
    <row r="82" spans="2:9" x14ac:dyDescent="0.35">
      <c r="B82" s="10"/>
      <c r="C82" s="23">
        <v>48</v>
      </c>
      <c r="D82" s="61" t="s">
        <v>106</v>
      </c>
      <c r="E82" s="15"/>
      <c r="F82" s="62" t="str">
        <f>IF(E82="Yes","✓","Required")</f>
        <v>Required</v>
      </c>
      <c r="G82" s="13"/>
      <c r="H82" s="16"/>
      <c r="I82" s="14"/>
    </row>
    <row r="83" spans="2:9" x14ac:dyDescent="0.35">
      <c r="B83" s="10"/>
      <c r="C83" s="23">
        <v>49</v>
      </c>
      <c r="D83" s="50" t="s">
        <v>109</v>
      </c>
      <c r="E83" s="63"/>
      <c r="F83" s="30" t="str">
        <f t="shared" ref="F83" si="9">IF(E83="Yes","✓","Required")</f>
        <v>Required</v>
      </c>
      <c r="G83" s="13"/>
      <c r="H83" s="16"/>
      <c r="I83" s="14"/>
    </row>
    <row r="84" spans="2:9" ht="29" customHeight="1" x14ac:dyDescent="0.35">
      <c r="B84" s="10"/>
      <c r="C84" s="23">
        <v>50</v>
      </c>
      <c r="D84" s="50" t="s">
        <v>130</v>
      </c>
      <c r="E84" s="22"/>
      <c r="F84" s="30" t="str">
        <f>IF(OR(E84="Yes",E84="SQL express (minimum)"),"✓","Required")</f>
        <v>Required</v>
      </c>
      <c r="G84" s="13"/>
      <c r="H84" s="16"/>
      <c r="I84" s="14"/>
    </row>
    <row r="85" spans="2:9" ht="29" x14ac:dyDescent="0.35">
      <c r="B85" s="10"/>
      <c r="C85" s="15">
        <v>51</v>
      </c>
      <c r="D85" s="51" t="s">
        <v>137</v>
      </c>
      <c r="E85" s="16"/>
      <c r="F85" s="30" t="str">
        <f>IF(OR(E85="Yes, one time payment",E85="Yes, subsidised by third party",E85="Yes, under recurring budget"),"✓","Required")</f>
        <v>Required</v>
      </c>
      <c r="G85" s="13"/>
      <c r="H85" s="16"/>
      <c r="I85" s="14"/>
    </row>
    <row r="86" spans="2:9" ht="29" x14ac:dyDescent="0.35">
      <c r="B86" s="10"/>
      <c r="C86" s="15">
        <v>52</v>
      </c>
      <c r="D86" s="51" t="s">
        <v>107</v>
      </c>
      <c r="E86" s="15"/>
      <c r="F86" s="28"/>
      <c r="G86" s="13"/>
      <c r="H86" s="16"/>
      <c r="I86" s="14"/>
    </row>
    <row r="87" spans="2:9" x14ac:dyDescent="0.35">
      <c r="B87" s="10"/>
      <c r="C87" s="15">
        <v>53</v>
      </c>
      <c r="D87" s="51" t="s">
        <v>136</v>
      </c>
      <c r="E87" s="15"/>
      <c r="F87" s="30" t="str">
        <f t="shared" ref="F87" si="10">IF(E87="Yes","✓","Required")</f>
        <v>Required</v>
      </c>
      <c r="G87" s="13"/>
      <c r="H87" s="16"/>
      <c r="I87" s="14"/>
    </row>
    <row r="88" spans="2:9" ht="29" x14ac:dyDescent="0.35">
      <c r="B88" s="10"/>
      <c r="C88" s="15">
        <v>54</v>
      </c>
      <c r="D88" s="51" t="s">
        <v>108</v>
      </c>
      <c r="E88" s="15"/>
      <c r="F88" s="34" t="str">
        <f>IF(E88="Yes","✓","Applicable for local customisation")</f>
        <v>Applicable for local customisation</v>
      </c>
      <c r="G88" s="24"/>
      <c r="H88" s="16"/>
      <c r="I88" s="14"/>
    </row>
    <row r="89" spans="2:9" ht="29" x14ac:dyDescent="0.35">
      <c r="B89" s="10"/>
      <c r="C89" s="15">
        <v>55</v>
      </c>
      <c r="D89" s="52" t="s">
        <v>138</v>
      </c>
      <c r="E89" s="16"/>
      <c r="F89" s="30" t="str">
        <f>IF(OR(E89="Yes, subsidised by third party",E89="Yes, under recurring budget"),"✓","Required")</f>
        <v>Required</v>
      </c>
      <c r="G89" s="13"/>
      <c r="H89" s="16"/>
      <c r="I89" s="14"/>
    </row>
    <row r="90" spans="2:9" s="25" customFormat="1" ht="15" thickBot="1" x14ac:dyDescent="0.4">
      <c r="B90" s="58"/>
      <c r="C90" s="35"/>
      <c r="D90" s="53"/>
      <c r="E90" s="35"/>
      <c r="F90" s="35"/>
      <c r="G90" s="59"/>
      <c r="H90" s="53"/>
      <c r="I90" s="60"/>
    </row>
    <row r="91" spans="2:9" x14ac:dyDescent="0.35">
      <c r="D91" s="54"/>
    </row>
    <row r="95" spans="2:9" x14ac:dyDescent="0.35">
      <c r="E95" s="25"/>
    </row>
  </sheetData>
  <sheetProtection password="CB05" sheet="1" objects="1" scenarios="1" selectLockedCells="1"/>
  <conditionalFormatting sqref="E17">
    <cfRule type="containsText" dxfId="8" priority="9" operator="containsText" text="High">
      <formula>NOT(ISERROR(SEARCH("High",E17)))</formula>
    </cfRule>
    <cfRule type="containsText" dxfId="7" priority="10" operator="containsText" text="Moderate">
      <formula>NOT(ISERROR(SEARCH("Moderate",E17)))</formula>
    </cfRule>
    <cfRule type="containsText" dxfId="6" priority="11" operator="containsText" text="Limited">
      <formula>NOT(ISERROR(SEARCH("Limited",E17)))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1">
    <cfRule type="containsText" dxfId="5" priority="5" operator="containsText" text="High">
      <formula>NOT(ISERROR(SEARCH("High",E61)))</formula>
    </cfRule>
    <cfRule type="containsText" dxfId="4" priority="6" operator="containsText" text="with Qualified staff">
      <formula>NOT(ISERROR(SEARCH("with Qualified staff",E61)))</formula>
    </cfRule>
    <cfRule type="containsText" dxfId="3" priority="7" operator="containsText" text="Limited">
      <formula>NOT(ISERROR(SEARCH("Limited",E61)))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">
    <cfRule type="containsText" dxfId="2" priority="1" operator="containsText" text="High">
      <formula>NOT(ISERROR(SEARCH("High",E80)))</formula>
    </cfRule>
    <cfRule type="containsText" dxfId="1" priority="2" operator="containsText" text="Moderate">
      <formula>NOT(ISERROR(SEARCH("Moderate",E80)))</formula>
    </cfRule>
    <cfRule type="containsText" dxfId="0" priority="3" operator="containsText" text="Limited">
      <formula>NOT(ISERROR(SEARCH("Limited",E80)))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xWindow="1270" yWindow="430" count="2">
    <dataValidation allowBlank="1" showInputMessage="1" showErrorMessage="1" prompt="Insert remarks as necessary" sqref="H8:H15"/>
    <dataValidation allowBlank="1" showInputMessage="1" showErrorMessage="1" prompt="Include remarks as necessary" sqref="H19:H23 H25:H28 H30:H35 H37:H41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270" yWindow="430" count="18">
        <x14:dataValidation type="list" allowBlank="1" showInputMessage="1" showErrorMessage="1" prompt="Select from dropdown options">
          <x14:formula1>
            <xm:f>Definition!$C$2:$C$5</xm:f>
          </x14:formula1>
          <xm:sqref>E8</xm:sqref>
        </x14:dataValidation>
        <x14:dataValidation type="list" allowBlank="1" showInputMessage="1" showErrorMessage="1" prompt="Select from dropdown options">
          <x14:formula1>
            <xm:f>Definition!$C$11:$C$13</xm:f>
          </x14:formula1>
          <xm:sqref>E10</xm:sqref>
        </x14:dataValidation>
        <x14:dataValidation type="list" allowBlank="1" showInputMessage="1" showErrorMessage="1" prompt="Select from dropdown options">
          <x14:formula1>
            <xm:f>Definition!$C$6:$C$10</xm:f>
          </x14:formula1>
          <xm:sqref>E9</xm:sqref>
        </x14:dataValidation>
        <x14:dataValidation type="list" allowBlank="1" showInputMessage="1" showErrorMessage="1" prompt="Select from dropdown options">
          <x14:formula1>
            <xm:f>Definition!$C$14:$C$16</xm:f>
          </x14:formula1>
          <xm:sqref>E11</xm:sqref>
        </x14:dataValidation>
        <x14:dataValidation type="list" allowBlank="1" showInputMessage="1" showErrorMessage="1" prompt="Select from dropdown options">
          <x14:formula1>
            <xm:f>Definition!$C$17:$C$18</xm:f>
          </x14:formula1>
          <xm:sqref>E12</xm:sqref>
        </x14:dataValidation>
        <x14:dataValidation type="list" allowBlank="1" showInputMessage="1" showErrorMessage="1" prompt="Select from dropdown options">
          <x14:formula1>
            <xm:f>Definition!$C$19:$C$21</xm:f>
          </x14:formula1>
          <xm:sqref>E13</xm:sqref>
        </x14:dataValidation>
        <x14:dataValidation type="list" allowBlank="1" showInputMessage="1" showErrorMessage="1" prompt="Select from dropdown options">
          <x14:formula1>
            <xm:f>Definition!$C$22:$C$23</xm:f>
          </x14:formula1>
          <xm:sqref>E14</xm:sqref>
        </x14:dataValidation>
        <x14:dataValidation type="list" allowBlank="1" showInputMessage="1" showErrorMessage="1" prompt="Select from dropdown options">
          <x14:formula1>
            <xm:f>Definition!$C$24:$C$25</xm:f>
          </x14:formula1>
          <xm:sqref>E15</xm:sqref>
        </x14:dataValidation>
        <x14:dataValidation type="list" allowBlank="1" showInputMessage="1" showErrorMessage="1">
          <x14:formula1>
            <xm:f>Definition!$C$35:$C$38</xm:f>
          </x14:formula1>
          <xm:sqref>G32</xm:sqref>
        </x14:dataValidation>
        <x14:dataValidation type="list" allowBlank="1" showInputMessage="1" showErrorMessage="1" prompt="Select from dropdown options">
          <x14:formula1>
            <xm:f>Definition!$C$39:$C$41</xm:f>
          </x14:formula1>
          <xm:sqref>E41</xm:sqref>
        </x14:dataValidation>
        <x14:dataValidation type="list" allowBlank="1" showInputMessage="1" showErrorMessage="1" prompt="Yes/No">
          <x14:formula1>
            <xm:f>Definition!$C$50:$C$51</xm:f>
          </x14:formula1>
          <xm:sqref>E64:E65 E68:E69 E72:E74 E77:E78</xm:sqref>
        </x14:dataValidation>
        <x14:dataValidation type="list" allowBlank="1" showInputMessage="1" showErrorMessage="1" prompt="Yes/No">
          <x14:formula1>
            <xm:f>Definition!$C$58:$C$59</xm:f>
          </x14:formula1>
          <xm:sqref>E82:E83 E86:E88</xm:sqref>
        </x14:dataValidation>
        <x14:dataValidation type="list" allowBlank="1" showInputMessage="1" showErrorMessage="1" prompt="Yes/No">
          <x14:formula1>
            <xm:f>Definition!$C$26:$C$27</xm:f>
          </x14:formula1>
          <xm:sqref>E20:E23 E26:E27 E31 E33:E35 E38:E40 E44:E52 E55:E59</xm:sqref>
        </x14:dataValidation>
        <x14:dataValidation type="list" allowBlank="1" showInputMessage="1" showErrorMessage="1" prompt="Select from drop down menu">
          <x14:formula1>
            <xm:f>Definition!$C$30:$C$32</xm:f>
          </x14:formula1>
          <xm:sqref>E28</xm:sqref>
        </x14:dataValidation>
        <x14:dataValidation type="list" allowBlank="1" showInputMessage="1" showErrorMessage="1" prompt="Select from dropdown options">
          <x14:formula1>
            <xm:f>Definition!$C$35:$C$38</xm:f>
          </x14:formula1>
          <xm:sqref>E32</xm:sqref>
        </x14:dataValidation>
        <x14:dataValidation type="list" allowBlank="1" showInputMessage="1" showErrorMessage="1" prompt="Select from dropdown options">
          <x14:formula1>
            <xm:f>Definition!$C$60:$C$62</xm:f>
          </x14:formula1>
          <xm:sqref>E84</xm:sqref>
        </x14:dataValidation>
        <x14:dataValidation type="list" allowBlank="1" showInputMessage="1" showErrorMessage="1" prompt="Select from dropdown options">
          <x14:formula1>
            <xm:f>Definition!$C$63:$C$66</xm:f>
          </x14:formula1>
          <xm:sqref>E85</xm:sqref>
        </x14:dataValidation>
        <x14:dataValidation type="list" allowBlank="1" showInputMessage="1" showErrorMessage="1" prompt="Select from dropdown options_x000a_">
          <x14:formula1>
            <xm:f>Definition!$C$64:$C$66</xm:f>
          </x14:formula1>
          <xm:sqref>E89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6"/>
  <sheetViews>
    <sheetView topLeftCell="A15" workbookViewId="0">
      <selection activeCell="C54" sqref="C54"/>
    </sheetView>
  </sheetViews>
  <sheetFormatPr defaultRowHeight="14.5" x14ac:dyDescent="0.35"/>
  <cols>
    <col min="1" max="1" width="5.54296875" style="2" customWidth="1"/>
    <col min="2" max="2" width="18.81640625" style="1" customWidth="1"/>
    <col min="3" max="3" width="25.90625" style="1" customWidth="1"/>
    <col min="4" max="4" width="70.6328125" style="1" customWidth="1"/>
  </cols>
  <sheetData>
    <row r="2" spans="1:4" x14ac:dyDescent="0.35">
      <c r="A2" s="2">
        <v>1</v>
      </c>
      <c r="B2" s="1" t="s">
        <v>2</v>
      </c>
      <c r="C2" s="1" t="s">
        <v>3</v>
      </c>
      <c r="D2" s="1" t="s">
        <v>6</v>
      </c>
    </row>
    <row r="3" spans="1:4" ht="29" x14ac:dyDescent="0.35">
      <c r="C3" s="1" t="s">
        <v>4</v>
      </c>
      <c r="D3" s="1" t="s">
        <v>7</v>
      </c>
    </row>
    <row r="4" spans="1:4" ht="43.5" x14ac:dyDescent="0.35">
      <c r="C4" s="1" t="s">
        <v>5</v>
      </c>
      <c r="D4" s="1" t="s">
        <v>8</v>
      </c>
    </row>
    <row r="5" spans="1:4" x14ac:dyDescent="0.35">
      <c r="C5" s="1" t="s">
        <v>22</v>
      </c>
    </row>
    <row r="6" spans="1:4" ht="43.5" x14ac:dyDescent="0.35">
      <c r="A6" s="2">
        <v>2</v>
      </c>
      <c r="B6" s="1" t="s">
        <v>9</v>
      </c>
      <c r="C6" s="1" t="s">
        <v>10</v>
      </c>
      <c r="D6" s="1" t="s">
        <v>14</v>
      </c>
    </row>
    <row r="7" spans="1:4" ht="29" x14ac:dyDescent="0.35">
      <c r="C7" s="1" t="s">
        <v>11</v>
      </c>
      <c r="D7" s="1" t="s">
        <v>15</v>
      </c>
    </row>
    <row r="8" spans="1:4" ht="43.5" x14ac:dyDescent="0.35">
      <c r="C8" s="1" t="s">
        <v>12</v>
      </c>
      <c r="D8" s="1" t="s">
        <v>16</v>
      </c>
    </row>
    <row r="9" spans="1:4" x14ac:dyDescent="0.35">
      <c r="C9" s="1" t="s">
        <v>13</v>
      </c>
      <c r="D9" s="1" t="s">
        <v>17</v>
      </c>
    </row>
    <row r="10" spans="1:4" x14ac:dyDescent="0.35">
      <c r="C10" s="1" t="s">
        <v>22</v>
      </c>
    </row>
    <row r="11" spans="1:4" ht="29" x14ac:dyDescent="0.35">
      <c r="A11" s="2">
        <v>3</v>
      </c>
      <c r="B11" s="1" t="s">
        <v>154</v>
      </c>
      <c r="C11" s="1" t="s">
        <v>18</v>
      </c>
      <c r="D11" s="1" t="s">
        <v>20</v>
      </c>
    </row>
    <row r="12" spans="1:4" x14ac:dyDescent="0.35">
      <c r="C12" s="1" t="s">
        <v>19</v>
      </c>
      <c r="D12" s="1" t="s">
        <v>21</v>
      </c>
    </row>
    <row r="13" spans="1:4" x14ac:dyDescent="0.35">
      <c r="C13" s="1" t="s">
        <v>22</v>
      </c>
    </row>
    <row r="14" spans="1:4" ht="29" x14ac:dyDescent="0.35">
      <c r="A14" s="2">
        <v>4</v>
      </c>
      <c r="B14" s="1" t="s">
        <v>23</v>
      </c>
      <c r="C14" s="1" t="s">
        <v>24</v>
      </c>
      <c r="D14" s="1" t="s">
        <v>25</v>
      </c>
    </row>
    <row r="15" spans="1:4" ht="29" x14ac:dyDescent="0.35">
      <c r="C15" s="1" t="s">
        <v>26</v>
      </c>
      <c r="D15" s="1" t="s">
        <v>27</v>
      </c>
    </row>
    <row r="16" spans="1:4" ht="29" x14ac:dyDescent="0.35">
      <c r="C16" s="1" t="s">
        <v>28</v>
      </c>
      <c r="D16" s="1" t="s">
        <v>29</v>
      </c>
    </row>
    <row r="17" spans="1:4" ht="29" x14ac:dyDescent="0.35">
      <c r="A17" s="2">
        <v>5</v>
      </c>
      <c r="B17" s="1" t="s">
        <v>31</v>
      </c>
      <c r="C17" s="1" t="s">
        <v>32</v>
      </c>
      <c r="D17" s="1" t="s">
        <v>34</v>
      </c>
    </row>
    <row r="18" spans="1:4" ht="29" x14ac:dyDescent="0.35">
      <c r="C18" s="1" t="s">
        <v>33</v>
      </c>
      <c r="D18" s="1" t="s">
        <v>35</v>
      </c>
    </row>
    <row r="19" spans="1:4" ht="43.5" x14ac:dyDescent="0.35">
      <c r="A19" s="2">
        <v>6</v>
      </c>
      <c r="B19" s="1" t="s">
        <v>36</v>
      </c>
      <c r="C19" s="1" t="s">
        <v>37</v>
      </c>
      <c r="D19" s="1" t="s">
        <v>38</v>
      </c>
    </row>
    <row r="20" spans="1:4" ht="43.5" x14ac:dyDescent="0.35">
      <c r="C20" s="1" t="s">
        <v>39</v>
      </c>
      <c r="D20" s="1" t="s">
        <v>40</v>
      </c>
    </row>
    <row r="21" spans="1:4" ht="43.5" x14ac:dyDescent="0.35">
      <c r="C21" s="1" t="s">
        <v>41</v>
      </c>
      <c r="D21" s="1" t="s">
        <v>42</v>
      </c>
    </row>
    <row r="22" spans="1:4" ht="29" x14ac:dyDescent="0.35">
      <c r="A22" s="2">
        <v>7</v>
      </c>
      <c r="B22" s="1" t="s">
        <v>43</v>
      </c>
      <c r="C22" s="1" t="s">
        <v>44</v>
      </c>
      <c r="D22" s="1" t="s">
        <v>45</v>
      </c>
    </row>
    <row r="23" spans="1:4" ht="29" x14ac:dyDescent="0.35">
      <c r="C23" s="1" t="s">
        <v>46</v>
      </c>
      <c r="D23" s="1" t="s">
        <v>47</v>
      </c>
    </row>
    <row r="24" spans="1:4" x14ac:dyDescent="0.35">
      <c r="A24" s="2">
        <v>8</v>
      </c>
      <c r="B24" s="1" t="s">
        <v>48</v>
      </c>
      <c r="C24" s="1" t="s">
        <v>49</v>
      </c>
    </row>
    <row r="25" spans="1:4" x14ac:dyDescent="0.35">
      <c r="C25" s="1" t="s">
        <v>50</v>
      </c>
    </row>
    <row r="26" spans="1:4" x14ac:dyDescent="0.35">
      <c r="A26" s="3" t="s">
        <v>60</v>
      </c>
      <c r="B26" s="1" t="s">
        <v>61</v>
      </c>
      <c r="C26" s="1" t="s">
        <v>62</v>
      </c>
    </row>
    <row r="27" spans="1:4" x14ac:dyDescent="0.35">
      <c r="C27" s="1" t="s">
        <v>63</v>
      </c>
    </row>
    <row r="28" spans="1:4" ht="29" x14ac:dyDescent="0.35">
      <c r="A28" s="3" t="s">
        <v>114</v>
      </c>
      <c r="B28" s="1" t="s">
        <v>64</v>
      </c>
      <c r="C28" s="1" t="s">
        <v>62</v>
      </c>
    </row>
    <row r="29" spans="1:4" x14ac:dyDescent="0.35">
      <c r="C29" s="1" t="s">
        <v>63</v>
      </c>
    </row>
    <row r="30" spans="1:4" x14ac:dyDescent="0.35">
      <c r="C30" s="1" t="s">
        <v>115</v>
      </c>
    </row>
    <row r="31" spans="1:4" x14ac:dyDescent="0.35">
      <c r="C31" s="1" t="s">
        <v>116</v>
      </c>
    </row>
    <row r="32" spans="1:4" x14ac:dyDescent="0.35">
      <c r="C32" s="1" t="s">
        <v>117</v>
      </c>
    </row>
    <row r="33" spans="1:4" ht="58" customHeight="1" x14ac:dyDescent="0.35">
      <c r="A33" s="3" t="s">
        <v>121</v>
      </c>
      <c r="B33" s="1" t="s">
        <v>68</v>
      </c>
      <c r="C33" s="1" t="s">
        <v>62</v>
      </c>
      <c r="D33" s="1" t="s">
        <v>119</v>
      </c>
    </row>
    <row r="34" spans="1:4" x14ac:dyDescent="0.35">
      <c r="C34" s="1" t="s">
        <v>63</v>
      </c>
    </row>
    <row r="35" spans="1:4" ht="29" x14ac:dyDescent="0.35">
      <c r="A35" s="2">
        <v>17</v>
      </c>
      <c r="B35" s="1" t="s">
        <v>120</v>
      </c>
      <c r="C35" s="1" t="s">
        <v>65</v>
      </c>
    </row>
    <row r="36" spans="1:4" x14ac:dyDescent="0.35">
      <c r="C36" s="1" t="s">
        <v>66</v>
      </c>
    </row>
    <row r="37" spans="1:4" x14ac:dyDescent="0.35">
      <c r="C37" s="1" t="s">
        <v>67</v>
      </c>
    </row>
    <row r="38" spans="1:4" x14ac:dyDescent="0.35">
      <c r="C38" s="1" t="s">
        <v>22</v>
      </c>
    </row>
    <row r="39" spans="1:4" ht="43.5" x14ac:dyDescent="0.35">
      <c r="A39" s="3" t="s">
        <v>123</v>
      </c>
      <c r="B39" s="1" t="s">
        <v>155</v>
      </c>
      <c r="C39" s="1" t="s">
        <v>62</v>
      </c>
    </row>
    <row r="40" spans="1:4" x14ac:dyDescent="0.35">
      <c r="C40" s="1" t="s">
        <v>63</v>
      </c>
    </row>
    <row r="41" spans="1:4" x14ac:dyDescent="0.35">
      <c r="C41" s="1" t="s">
        <v>71</v>
      </c>
    </row>
    <row r="42" spans="1:4" x14ac:dyDescent="0.35">
      <c r="A42" s="3" t="s">
        <v>156</v>
      </c>
      <c r="B42" s="1" t="s">
        <v>79</v>
      </c>
      <c r="C42" s="1" t="s">
        <v>62</v>
      </c>
    </row>
    <row r="43" spans="1:4" x14ac:dyDescent="0.35">
      <c r="C43" s="1" t="s">
        <v>63</v>
      </c>
    </row>
    <row r="44" spans="1:4" x14ac:dyDescent="0.35">
      <c r="A44" s="2">
        <v>34</v>
      </c>
      <c r="B44" s="1" t="s">
        <v>81</v>
      </c>
      <c r="C44" s="1" t="s">
        <v>62</v>
      </c>
    </row>
    <row r="45" spans="1:4" x14ac:dyDescent="0.35">
      <c r="C45" s="1" t="s">
        <v>63</v>
      </c>
    </row>
    <row r="46" spans="1:4" x14ac:dyDescent="0.35">
      <c r="A46" s="2">
        <v>35</v>
      </c>
      <c r="B46" s="1" t="s">
        <v>83</v>
      </c>
      <c r="C46" s="1" t="s">
        <v>62</v>
      </c>
    </row>
    <row r="47" spans="1:4" x14ac:dyDescent="0.35">
      <c r="C47" s="1" t="s">
        <v>63</v>
      </c>
    </row>
    <row r="48" spans="1:4" ht="29" x14ac:dyDescent="0.35">
      <c r="A48" s="3" t="s">
        <v>88</v>
      </c>
      <c r="B48" s="1" t="s">
        <v>86</v>
      </c>
      <c r="C48" s="1" t="s">
        <v>62</v>
      </c>
    </row>
    <row r="49" spans="1:3" x14ac:dyDescent="0.35">
      <c r="C49" s="1" t="s">
        <v>63</v>
      </c>
    </row>
    <row r="50" spans="1:3" ht="43.5" x14ac:dyDescent="0.35">
      <c r="A50" s="3" t="s">
        <v>95</v>
      </c>
      <c r="B50" s="1" t="s">
        <v>92</v>
      </c>
      <c r="C50" s="1" t="s">
        <v>62</v>
      </c>
    </row>
    <row r="51" spans="1:3" x14ac:dyDescent="0.35">
      <c r="C51" s="1" t="s">
        <v>63</v>
      </c>
    </row>
    <row r="52" spans="1:3" ht="29.5" customHeight="1" x14ac:dyDescent="0.35">
      <c r="A52" s="3" t="s">
        <v>99</v>
      </c>
      <c r="B52" s="1" t="s">
        <v>98</v>
      </c>
      <c r="C52" s="1" t="s">
        <v>62</v>
      </c>
    </row>
    <row r="53" spans="1:3" x14ac:dyDescent="0.35">
      <c r="C53" s="1" t="s">
        <v>63</v>
      </c>
    </row>
    <row r="54" spans="1:3" ht="29" x14ac:dyDescent="0.35">
      <c r="A54" s="3" t="s">
        <v>102</v>
      </c>
      <c r="B54" s="1" t="s">
        <v>101</v>
      </c>
      <c r="C54" s="1" t="s">
        <v>62</v>
      </c>
    </row>
    <row r="55" spans="1:3" x14ac:dyDescent="0.35">
      <c r="C55" s="1" t="s">
        <v>63</v>
      </c>
    </row>
    <row r="56" spans="1:3" ht="29" x14ac:dyDescent="0.35">
      <c r="A56" s="3" t="s">
        <v>105</v>
      </c>
      <c r="B56" s="1" t="s">
        <v>103</v>
      </c>
      <c r="C56" s="1" t="s">
        <v>62</v>
      </c>
    </row>
    <row r="57" spans="1:3" x14ac:dyDescent="0.35">
      <c r="C57" s="1" t="s">
        <v>63</v>
      </c>
    </row>
    <row r="58" spans="1:3" x14ac:dyDescent="0.35">
      <c r="A58" s="3" t="s">
        <v>159</v>
      </c>
      <c r="B58" s="1" t="s">
        <v>89</v>
      </c>
      <c r="C58" s="1" t="s">
        <v>62</v>
      </c>
    </row>
    <row r="59" spans="1:3" x14ac:dyDescent="0.35">
      <c r="C59" s="1" t="s">
        <v>63</v>
      </c>
    </row>
    <row r="60" spans="1:3" x14ac:dyDescent="0.35">
      <c r="A60" s="2">
        <v>50</v>
      </c>
      <c r="B60" s="1" t="s">
        <v>131</v>
      </c>
      <c r="C60" s="1" t="s">
        <v>62</v>
      </c>
    </row>
    <row r="61" spans="1:3" x14ac:dyDescent="0.35">
      <c r="C61" s="1" t="s">
        <v>132</v>
      </c>
    </row>
    <row r="62" spans="1:3" x14ac:dyDescent="0.35">
      <c r="C62" s="1" t="s">
        <v>63</v>
      </c>
    </row>
    <row r="63" spans="1:3" ht="43.5" x14ac:dyDescent="0.35">
      <c r="A63" s="2" t="s">
        <v>157</v>
      </c>
      <c r="B63" s="1" t="s">
        <v>158</v>
      </c>
      <c r="C63" s="1" t="s">
        <v>133</v>
      </c>
    </row>
    <row r="64" spans="1:3" x14ac:dyDescent="0.35">
      <c r="C64" s="1" t="s">
        <v>134</v>
      </c>
    </row>
    <row r="65" spans="3:3" x14ac:dyDescent="0.35">
      <c r="C65" s="1" t="s">
        <v>135</v>
      </c>
    </row>
    <row r="66" spans="3:3" x14ac:dyDescent="0.35">
      <c r="C66" s="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Sheet</vt:lpstr>
      <vt:lpstr>Questionnaire</vt:lpstr>
      <vt:lpstr>Definition</vt:lpstr>
    </vt:vector>
  </TitlesOfParts>
  <Company>GCG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Asperas, Gary</dc:creator>
  <cp:lastModifiedBy>Asperas, Gary</cp:lastModifiedBy>
  <dcterms:created xsi:type="dcterms:W3CDTF">2020-03-09T12:23:32Z</dcterms:created>
  <dcterms:modified xsi:type="dcterms:W3CDTF">2020-05-19T22:57:27Z</dcterms:modified>
</cp:coreProperties>
</file>