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00" yWindow="670" windowWidth="14020" windowHeight="7330" activeTab="2"/>
  </bookViews>
  <sheets>
    <sheet name="Instruction" sheetId="4" r:id="rId1"/>
    <sheet name="Summary Sheet" sheetId="3" r:id="rId2"/>
    <sheet name="Questionnaire" sheetId="1" r:id="rId3"/>
    <sheet name="Definition" sheetId="2" r:id="rId4"/>
  </sheets>
  <calcPr calcId="145621"/>
</workbook>
</file>

<file path=xl/calcChain.xml><?xml version="1.0" encoding="utf-8"?>
<calcChain xmlns="http://schemas.openxmlformats.org/spreadsheetml/2006/main">
  <c r="D22" i="3" l="1"/>
  <c r="D24" i="3"/>
  <c r="D23" i="3"/>
  <c r="C21" i="3"/>
  <c r="C24" i="3"/>
  <c r="C23" i="3"/>
  <c r="C22" i="3"/>
  <c r="C19" i="3"/>
  <c r="C18" i="3"/>
  <c r="C17" i="3"/>
  <c r="C16" i="3"/>
  <c r="C15" i="3"/>
  <c r="C13" i="3"/>
  <c r="C12" i="3"/>
  <c r="C11" i="3"/>
  <c r="C10" i="3"/>
  <c r="C9" i="3"/>
  <c r="C8" i="3"/>
  <c r="C7" i="3"/>
  <c r="D4" i="3"/>
  <c r="D3" i="3"/>
  <c r="C4" i="3"/>
  <c r="C3" i="3"/>
  <c r="F20" i="1"/>
  <c r="F28" i="1"/>
  <c r="E25" i="1" s="1"/>
  <c r="D9" i="3" s="1"/>
  <c r="E30" i="1"/>
  <c r="D10" i="3" s="1"/>
  <c r="F88" i="1"/>
  <c r="F89" i="1"/>
  <c r="F85" i="1"/>
  <c r="F84" i="1"/>
  <c r="F87" i="1"/>
  <c r="F83" i="1"/>
  <c r="E76" i="1"/>
  <c r="F76" i="1" s="1"/>
  <c r="E71" i="1"/>
  <c r="F71" i="1" s="1"/>
  <c r="E67" i="1"/>
  <c r="F67" i="1" s="1"/>
  <c r="E63" i="1"/>
  <c r="F63" i="1" s="1"/>
  <c r="F56" i="1"/>
  <c r="E54" i="1"/>
  <c r="D13" i="3" s="1"/>
  <c r="F58" i="1"/>
  <c r="F55" i="1"/>
  <c r="E43" i="1"/>
  <c r="D12" i="3" s="1"/>
  <c r="F50" i="1"/>
  <c r="F51" i="1"/>
  <c r="F46" i="1"/>
  <c r="F45" i="1"/>
  <c r="F44" i="1"/>
  <c r="E37" i="1"/>
  <c r="D11" i="3" s="1"/>
  <c r="E19" i="1"/>
  <c r="D8" i="3" s="1"/>
  <c r="D19" i="3" l="1"/>
  <c r="D18" i="3"/>
  <c r="D17" i="3"/>
  <c r="D16" i="3"/>
  <c r="F82" i="1"/>
  <c r="F80" i="1" s="1"/>
  <c r="E80" i="1" s="1"/>
  <c r="D21" i="3" s="1"/>
  <c r="F17" i="1"/>
  <c r="E17" i="1" s="1"/>
  <c r="D7" i="3" s="1"/>
  <c r="F61" i="1"/>
  <c r="F40" i="1"/>
  <c r="F39" i="1"/>
  <c r="F38" i="1"/>
  <c r="F35" i="1"/>
  <c r="F34" i="1"/>
  <c r="F33" i="1"/>
  <c r="F27" i="1"/>
  <c r="F23" i="1"/>
  <c r="F22" i="1"/>
  <c r="E61" i="1" l="1"/>
  <c r="D15" i="3" s="1"/>
</calcChain>
</file>

<file path=xl/sharedStrings.xml><?xml version="1.0" encoding="utf-8"?>
<sst xmlns="http://schemas.openxmlformats.org/spreadsheetml/2006/main" count="207" uniqueCount="162">
  <si>
    <t>Rapid Appraisal Tool</t>
  </si>
  <si>
    <t>Sources of financing</t>
  </si>
  <si>
    <t>Source of financing:</t>
  </si>
  <si>
    <t>Tax-financing</t>
  </si>
  <si>
    <t>Social security contributions</t>
  </si>
  <si>
    <t>Private Premiums</t>
  </si>
  <si>
    <t>includes general taxation, local government taxes and earmarked taxation</t>
  </si>
  <si>
    <t>premiums collected to finance social security schemes, typically received as payroll tax contributed to by employers, employees or both</t>
  </si>
  <si>
    <t>Private payments that a policyholder agrees to make for an insurance policy; an insurance policy consists of a written contract of insurance that is issued to a person insured by an insurer company.</t>
  </si>
  <si>
    <t>Level of compulsion on participation to the scheme</t>
  </si>
  <si>
    <t>Mandatory in a single scheme</t>
  </si>
  <si>
    <t>Mandatory with multiple provider choice</t>
  </si>
  <si>
    <t>Conditional to employment</t>
  </si>
  <si>
    <t>Voluntary</t>
  </si>
  <si>
    <t>Individuals are compelled by legal stipulation to take up insurance cover in a specified insurance scheme.</t>
  </si>
  <si>
    <t>Participation in a health insurance is mandatory but individuals are free to choose across alternatives schemes or carriers.</t>
  </si>
  <si>
    <t xml:space="preserve"> This includes health insurance schemes that are not mandatory by law, but that are included in general agreements or employer-specific conditions. Employers are free to choose whether or not to offer health insurance.</t>
  </si>
  <si>
    <t>No level of compulsion exists in participating to the scheme.</t>
  </si>
  <si>
    <t>Employment group</t>
  </si>
  <si>
    <t>Personal</t>
  </si>
  <si>
    <t>Health insurance schmes covering employees of a company.</t>
  </si>
  <si>
    <t>Health insurance which does not apply to specific groups.</t>
  </si>
  <si>
    <t>Other, specify:</t>
  </si>
  <si>
    <t>Method of premium calculation</t>
  </si>
  <si>
    <t>Income-related</t>
  </si>
  <si>
    <t>Contributionos are calculated as a share of earned income.</t>
  </si>
  <si>
    <t>Community-rated</t>
  </si>
  <si>
    <t>Premiums are adjusted for the average risk of a group, so that all insurees participating to the pool pay the same premium.</t>
  </si>
  <si>
    <t>Risk-related</t>
  </si>
  <si>
    <t>Premiums are related to individual risks and calculated from actuarial
principles on the basis of expected medical clai</t>
  </si>
  <si>
    <t>Management/administration</t>
  </si>
  <si>
    <t>Management/ administration</t>
  </si>
  <si>
    <t>Public</t>
  </si>
  <si>
    <t>Private</t>
  </si>
  <si>
    <t>e.g. government units, public sector institutions, social security branches</t>
  </si>
  <si>
    <t>e.g. mutual companies, private for-profit insurers, private not-for-profit insurers, sickness funds</t>
  </si>
  <si>
    <t>Contractual relationship with providers</t>
  </si>
  <si>
    <t>Indemnity insurance</t>
  </si>
  <si>
    <t>No contractual arrangements exist between insurers and providers under “pure” indemnity insurance models. It pays compensation to an individual for his/her specified loss according to the terms of the contract.</t>
  </si>
  <si>
    <t>Selective contracting</t>
  </si>
  <si>
    <t xml:space="preserve">Insurers negotiate agreements with certain doctors, hospitals, and health care providers to supply a range of services to insurees at reduced cost. It frees the patient from the need to pay for health care up-front. </t>
  </si>
  <si>
    <t>Integration with providers</t>
  </si>
  <si>
    <t xml:space="preserve"> Insurers and providers are vertically integrated. Providers are salaried workers of the insurer, or may be otherwise integrated under certain contractual arrangements.</t>
  </si>
  <si>
    <t>Subsidy</t>
  </si>
  <si>
    <t>General tax-break</t>
  </si>
  <si>
    <t xml:space="preserve">Tax breaks awarded to individuals taking up health insurance and/or employers sponsoring health insurance among employees. </t>
  </si>
  <si>
    <t>Selective tax-break</t>
  </si>
  <si>
    <t>Subsidies provided for low-income groups (usually done by means testing) to reduce the burden of taking up health insurance. An example is means-tested</t>
  </si>
  <si>
    <t>Validity of coverage</t>
  </si>
  <si>
    <t>Limited</t>
  </si>
  <si>
    <t>Lifetime</t>
  </si>
  <si>
    <t>Eligibility is determined as approve or rejected</t>
  </si>
  <si>
    <t>Member receives proof of coverage</t>
  </si>
  <si>
    <t>Member is assigned benefit class</t>
  </si>
  <si>
    <t>Provider can verify eligibility for health coverage at a given point in time</t>
  </si>
  <si>
    <t>Provider can verify if specific services are covered by individual's benefit plan</t>
  </si>
  <si>
    <t>Length of time to issue authorisation by insurer to provider</t>
  </si>
  <si>
    <t>Time-based validation of provider's qualifications</t>
  </si>
  <si>
    <t>Provider identifier</t>
  </si>
  <si>
    <t>Updated list of qualified providers</t>
  </si>
  <si>
    <t>9-12</t>
  </si>
  <si>
    <t>Enrolment</t>
  </si>
  <si>
    <t>Yes</t>
  </si>
  <si>
    <t>No</t>
  </si>
  <si>
    <t>Beneficiary management</t>
  </si>
  <si>
    <t>Physical assessment of provider</t>
  </si>
  <si>
    <t>Accreditation standards</t>
  </si>
  <si>
    <t>Licensing</t>
  </si>
  <si>
    <t>Provider management: register/ empanel provider</t>
  </si>
  <si>
    <t>Corresponding fees per service</t>
  </si>
  <si>
    <t>Terms of payment</t>
  </si>
  <si>
    <t>Not applicable</t>
  </si>
  <si>
    <t>Registration of incoming claim</t>
  </si>
  <si>
    <t>Assign claim identifier</t>
  </si>
  <si>
    <t>Pre-process and edit claim data</t>
  </si>
  <si>
    <t>Route for medical review</t>
  </si>
  <si>
    <t>Approve and prepare payment transaction</t>
  </si>
  <si>
    <t>Reject and assign reason code</t>
  </si>
  <si>
    <t>Aggregate, merge and batch claims data</t>
  </si>
  <si>
    <t>Claims processing</t>
  </si>
  <si>
    <t>Provide status of submitted claims</t>
  </si>
  <si>
    <t>Claims status inquiry</t>
  </si>
  <si>
    <t>Provide summary of claims due for payment</t>
  </si>
  <si>
    <t>Payment clearance</t>
  </si>
  <si>
    <t>Comparison of provider utilization against peer</t>
  </si>
  <si>
    <t>Determine over-use, under-use and misuse of benefits</t>
  </si>
  <si>
    <t>Utilization monitoring</t>
  </si>
  <si>
    <t>Conduct of case inquiry</t>
  </si>
  <si>
    <t>36-38</t>
  </si>
  <si>
    <t>Hardware capacity</t>
  </si>
  <si>
    <t>Human resource capacity</t>
  </si>
  <si>
    <t>Operations capacity</t>
  </si>
  <si>
    <t>IMIS System Administrator/ qualifications:</t>
  </si>
  <si>
    <t>Data manipulation with Microsoft office suite (or equivalent) skills</t>
  </si>
  <si>
    <t>Know how in insurance processes</t>
  </si>
  <si>
    <t>39-40</t>
  </si>
  <si>
    <t>Bachelor degree</t>
  </si>
  <si>
    <t>Experience in deploying web application and experience with MS SQL Server</t>
  </si>
  <si>
    <t>Server administrator/ qualifications:</t>
  </si>
  <si>
    <t>41-42</t>
  </si>
  <si>
    <t>Diligence in data control and entry</t>
  </si>
  <si>
    <t>Data entry clerk/ qualifications:</t>
  </si>
  <si>
    <t>43-45</t>
  </si>
  <si>
    <t>Software developer/ qualifications:</t>
  </si>
  <si>
    <t>Visual Basic, C#, TSQL experience</t>
  </si>
  <si>
    <t>46-47</t>
  </si>
  <si>
    <t>IT hardware</t>
  </si>
  <si>
    <t xml:space="preserve">Refresher trainings for users at various levels </t>
  </si>
  <si>
    <t>IT Maintenance/ software development charges (if applicable)</t>
  </si>
  <si>
    <t>Windows Server license</t>
  </si>
  <si>
    <t>Health financing classification</t>
  </si>
  <si>
    <t>IT proficiency (knows office packages/ web/ internet)</t>
  </si>
  <si>
    <t>&lt;specify if other&gt;</t>
  </si>
  <si>
    <t>Enrolment management</t>
  </si>
  <si>
    <t>13-15</t>
  </si>
  <si>
    <t>Real-time</t>
  </si>
  <si>
    <t>Within the duration of visit</t>
  </si>
  <si>
    <t>Post-visit</t>
  </si>
  <si>
    <t>Provider management</t>
  </si>
  <si>
    <t>Yes on time-based validation of provider's qualification means that providers are required to periodically demonstrate their qualification credentials in order to retain affiliation to the system.</t>
  </si>
  <si>
    <t>Method of provider validation</t>
  </si>
  <si>
    <t>16-20</t>
  </si>
  <si>
    <t>Provider contract management</t>
  </si>
  <si>
    <t>21-24</t>
  </si>
  <si>
    <t>Claims process</t>
  </si>
  <si>
    <t>Utilization Management</t>
  </si>
  <si>
    <t>IMIS System Administrator</t>
  </si>
  <si>
    <t>Server Administrator</t>
  </si>
  <si>
    <t>Data entry clerk</t>
  </si>
  <si>
    <t>Software developer</t>
  </si>
  <si>
    <t xml:space="preserve">SQL server license </t>
  </si>
  <si>
    <t>SQL server</t>
  </si>
  <si>
    <t>SQL express (minimum)</t>
  </si>
  <si>
    <t>Yes, one time payment</t>
  </si>
  <si>
    <t>Yes, subsidised by third party</t>
  </si>
  <si>
    <t>Yes, under recurring budget</t>
  </si>
  <si>
    <t>Back up data capacity</t>
  </si>
  <si>
    <t>Server related costs (hosting costs, recurring software license costs)</t>
  </si>
  <si>
    <t>HR and office running for OpenIMIS maintenance</t>
  </si>
  <si>
    <t>Member participation to the scheme</t>
  </si>
  <si>
    <t>Remarks</t>
  </si>
  <si>
    <t>`</t>
  </si>
  <si>
    <t>OpenIMIS Readiness</t>
  </si>
  <si>
    <t>&lt;Name of health financing programme&gt;</t>
  </si>
  <si>
    <t>&lt;Country&gt;</t>
  </si>
  <si>
    <t>&lt;Name of respondent&gt;</t>
  </si>
  <si>
    <t>&lt;Position&gt;</t>
  </si>
  <si>
    <t>Employment or personal</t>
  </si>
  <si>
    <t>Accurate list of beneficiaries generated</t>
  </si>
  <si>
    <t>Services assigned to each provider</t>
  </si>
  <si>
    <t>Contract specifies authorized services to be delivered</t>
  </si>
  <si>
    <t>Contract specifies any other conditions as part of the service</t>
  </si>
  <si>
    <t>Alert for fraud and abuse</t>
  </si>
  <si>
    <t>Apply adjudication rules in approving or rejecting disputed claims</t>
  </si>
  <si>
    <t>Employment or Personal</t>
  </si>
  <si>
    <t>Provider contract management: provider agreement</t>
  </si>
  <si>
    <t>25-33</t>
  </si>
  <si>
    <t>51&amp;55</t>
  </si>
  <si>
    <t>Server and Maintenance related cost</t>
  </si>
  <si>
    <t>48-54</t>
  </si>
  <si>
    <t>Summary Sheet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</si>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</sst>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1"/>
      <color rgb="FF333333"/>
      <name val="Calibri"/>
      <family val="2"/>
      <scheme val="minor"/>
    </font>
    <font>
      <sz val="11"/>
      <name val="Calibri"/>
      <family val="2"/>
      <scheme val="minor"/>
    </font>
    <font>
      <sz val="11"/>
      <color theme="5" tint="-0.249977111117893"/>
      <name val="Calibri"/>
      <family val="2"/>
      <scheme val="minor"/>
    </font>
    <font>
      <sz val="11"/>
      <color rgb="FF000000"/>
      <name val="Calibri"/>
      <family val="2"/>
    </font>
    <font>
      <b/>
      <i/>
      <sz val="11"/>
      <color theme="1"/>
      <name val="Calibri"/>
      <family val="2"/>
      <scheme val="minor"/>
    </font>
    <font>
      <sz val="11"/>
      <color theme="1"/>
      <name val="Wingdings 2"/>
      <family val="1"/>
      <charset val="2"/>
    </font>
    <font>
      <sz val="11"/>
      <color theme="0"/>
      <name val="Calibri"/>
      <family val="2"/>
      <scheme val="minor"/>
    </font>
    <font>
      <b/>
      <i/>
      <sz val="11"/>
      <name val="Calibri"/>
      <family val="2"/>
      <scheme val="minor"/>
    </font>
    <font>
      <b/>
      <sz val="12"/>
      <color theme="5" tint="-0.249977111117893"/>
      <name val="Calibri"/>
      <family val="2"/>
      <scheme val="minor"/>
    </font>
    <font>
      <b/>
      <sz val="12"/>
      <color theme="1"/>
      <name val="Calibri"/>
      <family val="2"/>
      <scheme val="minor"/>
    </font>
    <font>
      <sz val="11"/>
      <color theme="3"/>
      <name val="Calibri"/>
      <family val="2"/>
      <scheme val="minor"/>
    </font>
    <font>
      <b/>
      <sz val="12"/>
      <color rgb="FFC00000"/>
      <name val="Calibri"/>
      <family val="2"/>
      <scheme val="minor"/>
    </font>
    <font>
      <b/>
      <sz val="11"/>
      <color rgb="FFC00000"/>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wrapText="1"/>
    </xf>
    <xf numFmtId="0" fontId="0" fillId="0" borderId="0" xfId="0" applyAlignment="1">
      <alignment horizontal="right"/>
    </xf>
    <xf numFmtId="0" fontId="0" fillId="0" borderId="0" xfId="0" quotePrefix="1" applyAlignment="1">
      <alignment horizontal="right"/>
    </xf>
    <xf numFmtId="0" fontId="0" fillId="0" borderId="0" xfId="0" applyProtection="1">
      <protection locked="0"/>
    </xf>
    <xf numFmtId="0" fontId="0" fillId="0" borderId="0" xfId="0" applyFill="1" applyProtection="1">
      <protection locked="0"/>
    </xf>
    <xf numFmtId="0" fontId="0" fillId="0" borderId="5" xfId="0" applyBorder="1" applyProtection="1">
      <protection locked="0"/>
    </xf>
    <xf numFmtId="0" fontId="0" fillId="0" borderId="6" xfId="0" applyBorder="1" applyProtection="1">
      <protection locked="0"/>
    </xf>
    <xf numFmtId="0" fontId="0" fillId="0" borderId="6" xfId="0" applyFill="1"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0" xfId="0" applyBorder="1" applyProtection="1">
      <protection locked="0"/>
    </xf>
    <xf numFmtId="0" fontId="12" fillId="0" borderId="0" xfId="0" applyFont="1" applyBorder="1" applyProtection="1">
      <protection locked="0"/>
    </xf>
    <xf numFmtId="0" fontId="0" fillId="0" borderId="0" xfId="0" applyFill="1" applyBorder="1" applyProtection="1">
      <protection locked="0"/>
    </xf>
    <xf numFmtId="0" fontId="0" fillId="0" borderId="9"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 xfId="0" applyBorder="1" applyAlignment="1" applyProtection="1">
      <alignment horizontal="left" wrapText="1"/>
      <protection locked="0"/>
    </xf>
    <xf numFmtId="0" fontId="0" fillId="0" borderId="1" xfId="0" applyFill="1" applyBorder="1" applyAlignment="1" applyProtection="1">
      <alignment wrapText="1"/>
      <protection locked="0"/>
    </xf>
    <xf numFmtId="0" fontId="0" fillId="0" borderId="1" xfId="0" applyFill="1" applyBorder="1" applyProtection="1">
      <protection locked="0"/>
    </xf>
    <xf numFmtId="0" fontId="0" fillId="0" borderId="0" xfId="0" applyFill="1" applyBorder="1" applyAlignment="1" applyProtection="1">
      <alignment wrapText="1"/>
      <protection locked="0"/>
    </xf>
    <xf numFmtId="0" fontId="0" fillId="0" borderId="0" xfId="0" applyProtection="1"/>
    <xf numFmtId="0" fontId="0" fillId="0" borderId="6" xfId="0" applyBorder="1" applyProtection="1"/>
    <xf numFmtId="0" fontId="0" fillId="0" borderId="0" xfId="0" applyBorder="1" applyProtection="1"/>
    <xf numFmtId="0" fontId="0" fillId="2" borderId="1" xfId="0" applyFill="1" applyBorder="1" applyProtection="1"/>
    <xf numFmtId="0" fontId="8" fillId="0" borderId="0" xfId="0" applyFont="1" applyBorder="1" applyProtection="1"/>
    <xf numFmtId="0" fontId="0" fillId="0" borderId="1" xfId="0" applyBorder="1" applyProtection="1"/>
    <xf numFmtId="0" fontId="8" fillId="0" borderId="0" xfId="0" applyFont="1" applyFill="1" applyBorder="1" applyProtection="1"/>
    <xf numFmtId="0" fontId="0" fillId="0" borderId="1" xfId="0" applyFill="1" applyBorder="1" applyProtection="1"/>
    <xf numFmtId="0" fontId="0" fillId="0" borderId="1" xfId="0" applyFill="1" applyBorder="1" applyAlignment="1" applyProtection="1">
      <alignment wrapText="1"/>
    </xf>
    <xf numFmtId="0" fontId="0" fillId="0" borderId="1" xfId="0" applyBorder="1" applyAlignment="1" applyProtection="1">
      <alignment wrapText="1"/>
    </xf>
    <xf numFmtId="0" fontId="0" fillId="0" borderId="11" xfId="0" applyBorder="1" applyProtection="1"/>
    <xf numFmtId="0" fontId="0" fillId="0" borderId="0" xfId="0" applyAlignment="1" applyProtection="1">
      <alignment wrapText="1"/>
    </xf>
    <xf numFmtId="0" fontId="0" fillId="0" borderId="6" xfId="0" applyBorder="1" applyAlignment="1" applyProtection="1">
      <alignment wrapText="1"/>
    </xf>
    <xf numFmtId="0" fontId="11" fillId="0" borderId="0" xfId="0" applyFont="1" applyBorder="1" applyAlignment="1" applyProtection="1">
      <alignment wrapText="1"/>
    </xf>
    <xf numFmtId="0" fontId="0" fillId="0" borderId="0" xfId="0" applyBorder="1" applyAlignment="1" applyProtection="1">
      <alignment wrapText="1"/>
    </xf>
    <xf numFmtId="0" fontId="10" fillId="0" borderId="0" xfId="0" applyFont="1" applyBorder="1" applyAlignment="1" applyProtection="1">
      <alignment wrapText="1"/>
    </xf>
    <xf numFmtId="0" fontId="6" fillId="0" borderId="1" xfId="0" applyFont="1" applyBorder="1" applyAlignment="1" applyProtection="1">
      <alignment wrapText="1"/>
    </xf>
    <xf numFmtId="0" fontId="0" fillId="0" borderId="1" xfId="0" applyFont="1" applyBorder="1" applyAlignment="1" applyProtection="1">
      <alignment horizontal="lef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wrapText="1"/>
    </xf>
    <xf numFmtId="0" fontId="3" fillId="0" borderId="0"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Fill="1" applyBorder="1" applyAlignment="1" applyProtection="1">
      <alignment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xf>
    <xf numFmtId="0" fontId="5" fillId="0" borderId="1" xfId="0" applyFont="1" applyFill="1" applyBorder="1" applyAlignment="1" applyProtection="1">
      <alignment vertical="center" wrapText="1"/>
    </xf>
    <xf numFmtId="0" fontId="0" fillId="0" borderId="1" xfId="1" applyFont="1" applyFill="1" applyBorder="1" applyAlignment="1" applyProtection="1">
      <alignment wrapText="1"/>
    </xf>
    <xf numFmtId="0" fontId="0" fillId="0" borderId="1" xfId="0" applyFont="1" applyBorder="1" applyAlignment="1" applyProtection="1">
      <alignment wrapText="1"/>
    </xf>
    <xf numFmtId="0" fontId="0" fillId="0" borderId="11" xfId="0" applyBorder="1" applyAlignment="1" applyProtection="1">
      <alignment wrapText="1"/>
    </xf>
    <xf numFmtId="0" fontId="4" fillId="0" borderId="0" xfId="0" applyFont="1" applyAlignment="1" applyProtection="1">
      <alignment wrapText="1"/>
    </xf>
    <xf numFmtId="0" fontId="0" fillId="0" borderId="8" xfId="0" applyBorder="1" applyProtection="1"/>
    <xf numFmtId="0" fontId="0" fillId="0" borderId="0" xfId="0" applyFill="1" applyBorder="1" applyProtection="1"/>
    <xf numFmtId="0" fontId="0" fillId="0" borderId="9" xfId="0" applyBorder="1" applyProtection="1"/>
    <xf numFmtId="0" fontId="0" fillId="0" borderId="10" xfId="0" applyBorder="1" applyProtection="1"/>
    <xf numFmtId="0" fontId="0" fillId="0" borderId="11" xfId="0" applyFill="1" applyBorder="1" applyProtection="1"/>
    <xf numFmtId="0" fontId="0" fillId="0" borderId="12" xfId="0" applyBorder="1" applyProtection="1"/>
    <xf numFmtId="0" fontId="5" fillId="0" borderId="2" xfId="0" applyFont="1" applyFill="1" applyBorder="1" applyAlignment="1" applyProtection="1">
      <alignment vertical="center" wrapText="1"/>
    </xf>
    <xf numFmtId="0" fontId="0" fillId="0" borderId="3" xfId="0" applyBorder="1" applyProtection="1"/>
    <xf numFmtId="0" fontId="0" fillId="0" borderId="4" xfId="0" applyFill="1" applyBorder="1" applyProtection="1">
      <protection locked="0"/>
    </xf>
    <xf numFmtId="0" fontId="0" fillId="0" borderId="5" xfId="0" applyBorder="1" applyProtection="1"/>
    <xf numFmtId="0" fontId="0" fillId="0" borderId="7" xfId="0" applyBorder="1" applyProtection="1"/>
    <xf numFmtId="0" fontId="11" fillId="0" borderId="0" xfId="0" applyFont="1" applyBorder="1" applyProtection="1"/>
    <xf numFmtId="0" fontId="12" fillId="0" borderId="0" xfId="0" applyFont="1" applyBorder="1" applyProtection="1"/>
    <xf numFmtId="0" fontId="13" fillId="0" borderId="0" xfId="0" applyFont="1" applyBorder="1" applyProtection="1"/>
    <xf numFmtId="0" fontId="14" fillId="0" borderId="0" xfId="0" applyFont="1" applyBorder="1" applyProtection="1"/>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0" xfId="0" applyBorder="1" applyAlignment="1" applyProtection="1">
      <alignment horizontal="center" wrapText="1"/>
    </xf>
    <xf numFmtId="0" fontId="0" fillId="0" borderId="1" xfId="0" applyBorder="1" applyAlignment="1" applyProtection="1">
      <alignment horizontal="center" vertical="center" wrapText="1"/>
      <protection locked="0"/>
    </xf>
    <xf numFmtId="0" fontId="7" fillId="0" borderId="1" xfId="0" applyFont="1" applyBorder="1" applyAlignment="1" applyProtection="1">
      <alignment wrapText="1"/>
      <protection locked="0"/>
    </xf>
  </cellXfs>
  <cellStyles count="2">
    <cellStyle name="Normal" xfId="0" builtinId="0"/>
    <cellStyle name="Standard 2" xfId="1"/>
  </cellStyles>
  <dxfs count="18">
    <dxf>
      <fill>
        <patternFill>
          <bgColor theme="5" tint="0.39994506668294322"/>
        </patternFill>
      </fill>
    </dxf>
    <dxf>
      <fill>
        <patternFill>
          <bgColor rgb="FFFFFFCC"/>
        </patternFill>
      </fill>
    </dxf>
    <dxf>
      <fill>
        <patternFill>
          <bgColor theme="6" tint="0.39994506668294322"/>
        </patternFill>
      </fill>
    </dxf>
    <dxf>
      <fill>
        <patternFill>
          <bgColor theme="5" tint="0.39994506668294322"/>
        </patternFill>
      </fill>
    </dxf>
    <dxf>
      <fill>
        <patternFill>
          <bgColor rgb="FFFFFFCC"/>
        </patternFill>
      </fill>
    </dxf>
    <dxf>
      <fill>
        <patternFill>
          <bgColor theme="6" tint="0.39994506668294322"/>
        </patternFill>
      </fill>
    </dxf>
    <dxf>
      <fill>
        <patternFill>
          <bgColor theme="5" tint="0.39994506668294322"/>
        </patternFill>
      </fill>
    </dxf>
    <dxf>
      <fill>
        <patternFill>
          <bgColor rgb="FFFFFFCC"/>
        </patternFill>
      </fill>
    </dxf>
    <dxf>
      <fill>
        <patternFill>
          <bgColor theme="6"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139700</xdr:colOff>
      <xdr:row>6</xdr:row>
      <xdr:rowOff>107950</xdr:rowOff>
    </xdr:from>
    <xdr:to>
      <xdr:col>10</xdr:col>
      <xdr:colOff>317500</xdr:colOff>
      <xdr:row>30</xdr:row>
      <xdr:rowOff>12700</xdr:rowOff>
    </xdr:to>
    <xdr:sp macro="" textlink="">
      <xdr:nvSpPr>
        <xdr:cNvPr id="2" name="TextBox 1"/>
        <xdr:cNvSpPr txBox="1"/>
      </xdr:nvSpPr>
      <xdr:spPr>
        <a:xfrm>
          <a:off x="749300" y="1212850"/>
          <a:ext cx="5664200" cy="432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OpenIMIS Rapid Appraisal toolkit</a:t>
          </a:r>
        </a:p>
        <a:p>
          <a:endParaRPr lang="en-US" sz="1100"/>
        </a:p>
        <a:p>
          <a:r>
            <a:rPr lang="en-US" sz="1100"/>
            <a:t>This toolkit is meant for organisations who want to assess their readiness for openIMIS.</a:t>
          </a:r>
        </a:p>
        <a:p>
          <a:endParaRPr lang="en-US" sz="1100"/>
        </a:p>
        <a:p>
          <a:r>
            <a:rPr lang="en-US" sz="1100"/>
            <a:t>We</a:t>
          </a:r>
          <a:r>
            <a:rPr lang="en-US" sz="1100" baseline="0"/>
            <a:t> recommend that you go through this self-assessment after (a) you have gone through a Scheme Analysi s and established the merit of adopting openIMIS for your business processes, and (b) your organisation is willing to commit to certain investments to run the system.</a:t>
          </a:r>
        </a:p>
        <a:p>
          <a:endParaRPr lang="en-US" sz="1100" baseline="0"/>
        </a:p>
        <a:p>
          <a:r>
            <a:rPr lang="en-US" sz="1100" baseline="0"/>
            <a:t>This toolkit is a self-administered questionnaire.  </a:t>
          </a:r>
        </a:p>
        <a:p>
          <a:endParaRPr lang="en-US" sz="1100" baseline="0"/>
        </a:p>
        <a:p>
          <a:r>
            <a:rPr lang="en-US" sz="1100" baseline="0"/>
            <a:t>Please go directly to the &lt;Questionnaire&gt; worksheet when you finished reading this instruction page. Responses to the questions are preselected and can be viewed by clicking the drop down button.  Please select the responses that best represent your organisation. If you are unclear  about the pre-selected responses, the &lt;Definition&gt; worksheet provides a brief explanation of the terms. You enter your responses in column E. A 'Remarks' column is provided in case a response needs further elaboration.</a:t>
          </a:r>
        </a:p>
        <a:p>
          <a:endParaRPr lang="en-US" sz="1100" baseline="0"/>
        </a:p>
        <a:p>
          <a:r>
            <a:rPr lang="en-US" sz="1100" baseline="0"/>
            <a:t>Your responses are weighted and given scores. They are then aggregated to render capacity scores as to your operations, human resources and hardware vis-a-vis the requirements for openIMIS. The &lt;Summary  Sheet&gt; shows your overall readiness  score. This sheet is automatically generated according to your responses. </a:t>
          </a:r>
        </a:p>
        <a:p>
          <a:endParaRPr lang="en-US" sz="1100" baseline="0"/>
        </a:p>
        <a:p>
          <a:r>
            <a:rPr lang="en-US" sz="1100" baseline="0"/>
            <a:t>It is best to validate your responses to the questionnaire with relevant members or your staff. The openIMIS Global Initiative can also help by walking you through the questionnaire.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topLeftCell="A19" workbookViewId="0">
      <selection activeCell="G36" sqref="G36"/>
    </sheetView>
  </sheetViews>
  <sheetFormatPr defaultRowHeight="14.5" x14ac:dyDescent="0.35"/>
  <sheetData>
    <row r="3" spans="1:1" x14ac:dyDescent="0.35">
      <c r="A3" t="s">
        <v>161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zoomScale="90" zoomScaleNormal="90" workbookViewId="0">
      <selection sqref="A1:XFD1048576"/>
    </sheetView>
  </sheetViews>
  <sheetFormatPr defaultRowHeight="14.5" x14ac:dyDescent="0.35"/>
  <cols>
    <col min="1" max="1" width="8.7265625" style="25"/>
    <col min="2" max="2" width="2.81640625" style="25" customWidth="1"/>
    <col min="3" max="3" width="26.90625" style="25" customWidth="1"/>
    <col min="4" max="4" width="16.54296875" style="25" customWidth="1"/>
    <col min="5" max="5" width="13.54296875" style="25" customWidth="1"/>
    <col min="6" max="6" width="8.7265625" style="25"/>
    <col min="7" max="7" width="2.26953125" style="25" customWidth="1"/>
    <col min="8" max="16384" width="8.7265625" style="25"/>
  </cols>
  <sheetData>
    <row r="1" spans="2:6" ht="15" thickBot="1" x14ac:dyDescent="0.4"/>
    <row r="2" spans="2:6" ht="10" customHeight="1" x14ac:dyDescent="0.35">
      <c r="B2" s="64"/>
      <c r="C2" s="26"/>
      <c r="D2" s="26"/>
      <c r="E2" s="26"/>
      <c r="F2" s="65"/>
    </row>
    <row r="3" spans="2:6" ht="15.5" x14ac:dyDescent="0.35">
      <c r="B3" s="55"/>
      <c r="C3" s="66" t="str">
        <f>Questionnaire!D3</f>
        <v>OpenIMIS Readiness</v>
      </c>
      <c r="D3" s="67" t="str">
        <f>Questionnaire!E3</f>
        <v>&lt;Name of health financing programme&gt;</v>
      </c>
      <c r="E3" s="27"/>
      <c r="F3" s="57"/>
    </row>
    <row r="4" spans="2:6" ht="15.5" x14ac:dyDescent="0.35">
      <c r="B4" s="55"/>
      <c r="C4" s="66" t="str">
        <f>Questionnaire!D4</f>
        <v>Rapid Appraisal Tool</v>
      </c>
      <c r="D4" s="67" t="str">
        <f>Questionnaire!E4</f>
        <v>&lt;Country&gt;</v>
      </c>
      <c r="E4" s="27"/>
      <c r="F4" s="57"/>
    </row>
    <row r="5" spans="2:6" ht="15.5" x14ac:dyDescent="0.35">
      <c r="B5" s="55"/>
      <c r="C5" s="68" t="s">
        <v>160</v>
      </c>
      <c r="D5" s="67"/>
      <c r="E5" s="27"/>
      <c r="F5" s="57"/>
    </row>
    <row r="6" spans="2:6" x14ac:dyDescent="0.35">
      <c r="B6" s="55"/>
      <c r="C6" s="27"/>
      <c r="D6" s="27"/>
      <c r="E6" s="27"/>
      <c r="F6" s="57"/>
    </row>
    <row r="7" spans="2:6" x14ac:dyDescent="0.35">
      <c r="B7" s="55"/>
      <c r="C7" s="69" t="str">
        <f>Questionnaire!D17</f>
        <v>Operations capacity</v>
      </c>
      <c r="D7" s="27" t="str">
        <f>Questionnaire!E17</f>
        <v>Limited</v>
      </c>
      <c r="E7" s="27"/>
      <c r="F7" s="57"/>
    </row>
    <row r="8" spans="2:6" x14ac:dyDescent="0.35">
      <c r="B8" s="55"/>
      <c r="C8" s="27" t="str">
        <f>Questionnaire!D19</f>
        <v>Enrolment management</v>
      </c>
      <c r="D8" s="27" t="str">
        <f>Questionnaire!E19</f>
        <v>Other measures required</v>
      </c>
      <c r="E8" s="27"/>
      <c r="F8" s="57"/>
    </row>
    <row r="9" spans="2:6" x14ac:dyDescent="0.35">
      <c r="B9" s="55"/>
      <c r="C9" s="27" t="str">
        <f>Questionnaire!D25</f>
        <v>Beneficiary management</v>
      </c>
      <c r="D9" s="27" t="str">
        <f>Questionnaire!E25</f>
        <v>Other measures required</v>
      </c>
      <c r="E9" s="27"/>
      <c r="F9" s="57"/>
    </row>
    <row r="10" spans="2:6" x14ac:dyDescent="0.35">
      <c r="B10" s="55"/>
      <c r="C10" s="27" t="str">
        <f>Questionnaire!D30</f>
        <v>Provider management</v>
      </c>
      <c r="D10" s="27" t="str">
        <f>Questionnaire!E30</f>
        <v>Other measures required</v>
      </c>
      <c r="E10" s="27"/>
      <c r="F10" s="57"/>
    </row>
    <row r="11" spans="2:6" x14ac:dyDescent="0.35">
      <c r="B11" s="55"/>
      <c r="C11" s="27" t="str">
        <f>Questionnaire!D37</f>
        <v>Provider contract management</v>
      </c>
      <c r="D11" s="27" t="str">
        <f>Questionnaire!E37</f>
        <v>Other measures required</v>
      </c>
      <c r="E11" s="27"/>
      <c r="F11" s="57"/>
    </row>
    <row r="12" spans="2:6" x14ac:dyDescent="0.35">
      <c r="B12" s="55"/>
      <c r="C12" s="27" t="str">
        <f>Questionnaire!D43</f>
        <v>Claims process</v>
      </c>
      <c r="D12" s="27" t="str">
        <f>Questionnaire!E43</f>
        <v>Other measures required</v>
      </c>
      <c r="E12" s="27"/>
      <c r="F12" s="57"/>
    </row>
    <row r="13" spans="2:6" x14ac:dyDescent="0.35">
      <c r="B13" s="55"/>
      <c r="C13" s="27" t="str">
        <f>Questionnaire!D54</f>
        <v>Utilization Management</v>
      </c>
      <c r="D13" s="27" t="str">
        <f>Questionnaire!E54</f>
        <v>Other measures required</v>
      </c>
      <c r="E13" s="27"/>
      <c r="F13" s="57"/>
    </row>
    <row r="14" spans="2:6" x14ac:dyDescent="0.35">
      <c r="B14" s="55"/>
      <c r="C14" s="27"/>
      <c r="D14" s="27"/>
      <c r="E14" s="27"/>
      <c r="F14" s="57"/>
    </row>
    <row r="15" spans="2:6" x14ac:dyDescent="0.35">
      <c r="B15" s="55"/>
      <c r="C15" s="69" t="str">
        <f>Questionnaire!D61</f>
        <v>Human resource capacity</v>
      </c>
      <c r="D15" s="27" t="str">
        <f>Questionnaire!E61</f>
        <v>Limited</v>
      </c>
      <c r="E15" s="27"/>
      <c r="F15" s="57"/>
    </row>
    <row r="16" spans="2:6" x14ac:dyDescent="0.35">
      <c r="B16" s="55"/>
      <c r="C16" s="27" t="str">
        <f>Questionnaire!D63</f>
        <v>IMIS System Administrator</v>
      </c>
      <c r="D16" s="27" t="str">
        <f>Questionnaire!E63</f>
        <v>Qualified staff required</v>
      </c>
      <c r="E16" s="27"/>
      <c r="F16" s="57"/>
    </row>
    <row r="17" spans="2:6" x14ac:dyDescent="0.35">
      <c r="B17" s="55"/>
      <c r="C17" s="27" t="str">
        <f>Questionnaire!D67</f>
        <v>Server Administrator</v>
      </c>
      <c r="D17" s="27" t="str">
        <f>Questionnaire!E67</f>
        <v>Qualified staff required</v>
      </c>
      <c r="E17" s="27"/>
      <c r="F17" s="57"/>
    </row>
    <row r="18" spans="2:6" x14ac:dyDescent="0.35">
      <c r="B18" s="55"/>
      <c r="C18" s="27" t="str">
        <f>Questionnaire!D71</f>
        <v>Data entry clerk</v>
      </c>
      <c r="D18" s="27" t="str">
        <f>Questionnaire!E71</f>
        <v>Staffing deficit</v>
      </c>
      <c r="E18" s="27"/>
      <c r="F18" s="57"/>
    </row>
    <row r="19" spans="2:6" x14ac:dyDescent="0.35">
      <c r="B19" s="55"/>
      <c r="C19" s="27" t="str">
        <f>Questionnaire!D76</f>
        <v>Software developer</v>
      </c>
      <c r="D19" s="27" t="str">
        <f>Questionnaire!E76</f>
        <v>Staffing deficit</v>
      </c>
      <c r="E19" s="27"/>
      <c r="F19" s="57"/>
    </row>
    <row r="20" spans="2:6" x14ac:dyDescent="0.35">
      <c r="B20" s="55"/>
      <c r="C20" s="27"/>
      <c r="D20" s="27"/>
      <c r="E20" s="27"/>
      <c r="F20" s="57"/>
    </row>
    <row r="21" spans="2:6" x14ac:dyDescent="0.35">
      <c r="B21" s="55"/>
      <c r="C21" s="69" t="str">
        <f>Questionnaire!D80</f>
        <v>Hardware capacity</v>
      </c>
      <c r="D21" s="27" t="str">
        <f>Questionnaire!E80</f>
        <v>Limited</v>
      </c>
      <c r="E21" s="27"/>
      <c r="F21" s="57"/>
    </row>
    <row r="22" spans="2:6" x14ac:dyDescent="0.35">
      <c r="B22" s="55"/>
      <c r="C22" s="27" t="str">
        <f>Questionnaire!D82</f>
        <v>IT hardware</v>
      </c>
      <c r="D22" s="27" t="str">
        <f>IF(Questionnaire!E82="yes","Available","Not Available")</f>
        <v>Not Available</v>
      </c>
      <c r="E22" s="27"/>
      <c r="F22" s="57"/>
    </row>
    <row r="23" spans="2:6" x14ac:dyDescent="0.35">
      <c r="B23" s="55"/>
      <c r="C23" s="27" t="str">
        <f>Questionnaire!D83</f>
        <v>Windows Server license</v>
      </c>
      <c r="D23" s="27" t="str">
        <f>IF(Questionnaire!E83="yes","Available","Not Available")</f>
        <v>Not Available</v>
      </c>
      <c r="E23" s="27"/>
      <c r="F23" s="57"/>
    </row>
    <row r="24" spans="2:6" x14ac:dyDescent="0.35">
      <c r="B24" s="55"/>
      <c r="C24" s="27" t="str">
        <f>Questionnaire!D84</f>
        <v xml:space="preserve">SQL server license </v>
      </c>
      <c r="D24" s="27" t="str">
        <f>IF(Questionnaire!E84="yes","Available","Not Available")</f>
        <v>Not Available</v>
      </c>
      <c r="E24" s="27"/>
      <c r="F24" s="57"/>
    </row>
    <row r="25" spans="2:6" ht="8" customHeight="1" thickBot="1" x14ac:dyDescent="0.4">
      <c r="B25" s="58"/>
      <c r="C25" s="35"/>
      <c r="D25" s="35"/>
      <c r="E25" s="35"/>
      <c r="F25" s="60"/>
    </row>
  </sheetData>
  <sheetProtection password="9B75" sheet="1" objects="1" scenarios="1" selectLockedCells="1" selectUnlockedCells="1"/>
  <conditionalFormatting sqref="D7">
    <cfRule type="containsText" dxfId="17" priority="7" operator="containsText" text="Limited">
      <formula>NOT(ISERROR(SEARCH("Limited",D7)))</formula>
    </cfRule>
    <cfRule type="containsText" dxfId="16" priority="8" operator="containsText" text="Moderate">
      <formula>NOT(ISERROR(SEARCH("Moderate",D7)))</formula>
    </cfRule>
    <cfRule type="containsText" dxfId="15" priority="9" operator="containsText" text="High">
      <formula>NOT(ISERROR(SEARCH("High",D7)))</formula>
    </cfRule>
  </conditionalFormatting>
  <conditionalFormatting sqref="D15">
    <cfRule type="containsText" dxfId="14" priority="4" operator="containsText" text="Limited">
      <formula>NOT(ISERROR(SEARCH("Limited",D15)))</formula>
    </cfRule>
    <cfRule type="containsText" dxfId="13" priority="5" operator="containsText" text="with qualified staff">
      <formula>NOT(ISERROR(SEARCH("with qualified staff",D15)))</formula>
    </cfRule>
    <cfRule type="containsText" dxfId="12" priority="6" operator="containsText" text="High">
      <formula>NOT(ISERROR(SEARCH("High",D15)))</formula>
    </cfRule>
  </conditionalFormatting>
  <conditionalFormatting sqref="D21">
    <cfRule type="containsText" dxfId="11" priority="1" operator="containsText" text="Limited">
      <formula>NOT(ISERROR(SEARCH("Limited",D21)))</formula>
    </cfRule>
    <cfRule type="containsText" dxfId="10" priority="2" operator="containsText" text="Moderate">
      <formula>NOT(ISERROR(SEARCH("Moderate",D21)))</formula>
    </cfRule>
    <cfRule type="containsText" dxfId="9" priority="3" operator="containsText" text="High">
      <formula>NOT(ISERROR(SEARCH("High",D21)))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5"/>
  <sheetViews>
    <sheetView tabSelected="1" zoomScaleNormal="100" workbookViewId="0">
      <selection activeCell="E64" sqref="E64"/>
    </sheetView>
  </sheetViews>
  <sheetFormatPr defaultRowHeight="14.5" x14ac:dyDescent="0.35"/>
  <cols>
    <col min="1" max="1" width="8.7265625" style="4" customWidth="1"/>
    <col min="2" max="2" width="2" style="4" customWidth="1"/>
    <col min="3" max="3" width="4.54296875" style="4" customWidth="1"/>
    <col min="4" max="4" width="34.81640625" style="36" customWidth="1"/>
    <col min="5" max="5" width="17.54296875" style="4" customWidth="1"/>
    <col min="6" max="6" width="17.26953125" style="25" customWidth="1"/>
    <col min="7" max="7" width="1.54296875" style="5" customWidth="1"/>
    <col min="8" max="8" width="43.453125" style="70" customWidth="1"/>
    <col min="9" max="9" width="2" style="4" customWidth="1"/>
    <col min="10" max="16384" width="8.7265625" style="4"/>
  </cols>
  <sheetData>
    <row r="1" spans="2:9" ht="15" thickBot="1" x14ac:dyDescent="0.4"/>
    <row r="2" spans="2:9" ht="11.5" customHeight="1" x14ac:dyDescent="0.35">
      <c r="B2" s="6"/>
      <c r="C2" s="7"/>
      <c r="D2" s="37" t="s">
        <v>141</v>
      </c>
      <c r="E2" s="7"/>
      <c r="F2" s="26"/>
      <c r="G2" s="8"/>
      <c r="H2" s="71"/>
      <c r="I2" s="9"/>
    </row>
    <row r="3" spans="2:9" ht="15.5" x14ac:dyDescent="0.35">
      <c r="B3" s="10"/>
      <c r="C3" s="11"/>
      <c r="D3" s="38" t="s">
        <v>142</v>
      </c>
      <c r="E3" s="12" t="s">
        <v>143</v>
      </c>
      <c r="F3" s="27"/>
      <c r="G3" s="13"/>
      <c r="H3" s="12" t="s">
        <v>145</v>
      </c>
      <c r="I3" s="14"/>
    </row>
    <row r="4" spans="2:9" ht="15.5" x14ac:dyDescent="0.35">
      <c r="B4" s="10"/>
      <c r="C4" s="11"/>
      <c r="D4" s="38" t="s">
        <v>0</v>
      </c>
      <c r="E4" s="12" t="s">
        <v>144</v>
      </c>
      <c r="F4" s="27"/>
      <c r="G4" s="13"/>
      <c r="H4" s="12" t="s">
        <v>146</v>
      </c>
      <c r="I4" s="14"/>
    </row>
    <row r="5" spans="2:9" s="25" customFormat="1" x14ac:dyDescent="0.35">
      <c r="B5" s="55"/>
      <c r="C5" s="27"/>
      <c r="D5" s="39"/>
      <c r="E5" s="27"/>
      <c r="F5" s="27"/>
      <c r="G5" s="56"/>
      <c r="H5" s="39"/>
      <c r="I5" s="57"/>
    </row>
    <row r="6" spans="2:9" s="25" customFormat="1" ht="15.5" x14ac:dyDescent="0.35">
      <c r="B6" s="55"/>
      <c r="C6" s="27"/>
      <c r="D6" s="40" t="s">
        <v>110</v>
      </c>
      <c r="E6" s="27"/>
      <c r="F6" s="27"/>
      <c r="G6" s="56"/>
      <c r="H6" s="39"/>
      <c r="I6" s="57"/>
    </row>
    <row r="7" spans="2:9" s="25" customFormat="1" x14ac:dyDescent="0.35">
      <c r="B7" s="55"/>
      <c r="C7" s="27"/>
      <c r="D7" s="39"/>
      <c r="E7" s="27"/>
      <c r="F7" s="27"/>
      <c r="G7" s="56"/>
      <c r="H7" s="72" t="s">
        <v>140</v>
      </c>
      <c r="I7" s="57"/>
    </row>
    <row r="8" spans="2:9" x14ac:dyDescent="0.35">
      <c r="B8" s="10"/>
      <c r="C8" s="15">
        <v>1</v>
      </c>
      <c r="D8" s="34" t="s">
        <v>1</v>
      </c>
      <c r="E8" s="16"/>
      <c r="F8" s="17" t="s">
        <v>112</v>
      </c>
      <c r="G8" s="18"/>
      <c r="H8" s="16"/>
      <c r="I8" s="14"/>
    </row>
    <row r="9" spans="2:9" x14ac:dyDescent="0.35">
      <c r="B9" s="10"/>
      <c r="C9" s="15">
        <v>2</v>
      </c>
      <c r="D9" s="34" t="s">
        <v>139</v>
      </c>
      <c r="E9" s="16"/>
      <c r="F9" s="19" t="s">
        <v>112</v>
      </c>
      <c r="G9" s="20"/>
      <c r="H9" s="16"/>
      <c r="I9" s="14"/>
    </row>
    <row r="10" spans="2:9" x14ac:dyDescent="0.35">
      <c r="B10" s="10"/>
      <c r="C10" s="15">
        <v>3</v>
      </c>
      <c r="D10" s="34" t="s">
        <v>147</v>
      </c>
      <c r="E10" s="16"/>
      <c r="F10" s="19" t="s">
        <v>112</v>
      </c>
      <c r="G10" s="20"/>
      <c r="H10" s="16"/>
      <c r="I10" s="14"/>
    </row>
    <row r="11" spans="2:9" x14ac:dyDescent="0.35">
      <c r="B11" s="10"/>
      <c r="C11" s="15">
        <v>4</v>
      </c>
      <c r="D11" s="34" t="s">
        <v>23</v>
      </c>
      <c r="E11" s="16"/>
      <c r="F11" s="28"/>
      <c r="G11" s="13"/>
      <c r="H11" s="16"/>
      <c r="I11" s="14"/>
    </row>
    <row r="12" spans="2:9" x14ac:dyDescent="0.35">
      <c r="B12" s="10"/>
      <c r="C12" s="15">
        <v>5</v>
      </c>
      <c r="D12" s="34" t="s">
        <v>30</v>
      </c>
      <c r="E12" s="16"/>
      <c r="F12" s="28"/>
      <c r="G12" s="13"/>
      <c r="H12" s="16"/>
      <c r="I12" s="14"/>
    </row>
    <row r="13" spans="2:9" x14ac:dyDescent="0.35">
      <c r="B13" s="10"/>
      <c r="C13" s="15">
        <v>6</v>
      </c>
      <c r="D13" s="34" t="s">
        <v>36</v>
      </c>
      <c r="E13" s="16"/>
      <c r="F13" s="28"/>
      <c r="G13" s="13"/>
      <c r="H13" s="16"/>
      <c r="I13" s="14"/>
    </row>
    <row r="14" spans="2:9" x14ac:dyDescent="0.35">
      <c r="B14" s="10"/>
      <c r="C14" s="15">
        <v>7</v>
      </c>
      <c r="D14" s="34" t="s">
        <v>43</v>
      </c>
      <c r="E14" s="16"/>
      <c r="F14" s="28"/>
      <c r="G14" s="13"/>
      <c r="H14" s="16"/>
      <c r="I14" s="14"/>
    </row>
    <row r="15" spans="2:9" x14ac:dyDescent="0.35">
      <c r="B15" s="10"/>
      <c r="C15" s="15">
        <v>8</v>
      </c>
      <c r="D15" s="34" t="s">
        <v>48</v>
      </c>
      <c r="E15" s="16"/>
      <c r="F15" s="28"/>
      <c r="G15" s="13"/>
      <c r="H15" s="16"/>
      <c r="I15" s="14"/>
    </row>
    <row r="16" spans="2:9" s="25" customFormat="1" x14ac:dyDescent="0.35">
      <c r="B16" s="55"/>
      <c r="C16" s="27"/>
      <c r="D16" s="39"/>
      <c r="E16" s="27"/>
      <c r="F16" s="27"/>
      <c r="G16" s="56"/>
      <c r="H16" s="39"/>
      <c r="I16" s="57"/>
    </row>
    <row r="17" spans="2:9" s="25" customFormat="1" ht="15.5" x14ac:dyDescent="0.35">
      <c r="B17" s="55"/>
      <c r="C17" s="27"/>
      <c r="D17" s="40" t="s">
        <v>91</v>
      </c>
      <c r="E17" s="27" t="str">
        <f>IF(F17=6,"High",IF(F17&gt;3,"Moderate","Limited"))</f>
        <v>Limited</v>
      </c>
      <c r="F17" s="29">
        <f>IF(E19="Ready",1,0)+IF(E25="Ready",1,0)+IF(E30="Ready",1,0)+IF(E37="Ready",1,0)+IF(E43="Ready",1,0)+IF(E54="Ready",1,0)</f>
        <v>0</v>
      </c>
      <c r="G17" s="56"/>
      <c r="H17" s="39"/>
      <c r="I17" s="57"/>
    </row>
    <row r="18" spans="2:9" s="25" customFormat="1" x14ac:dyDescent="0.35">
      <c r="B18" s="55"/>
      <c r="C18" s="27"/>
      <c r="D18" s="39"/>
      <c r="E18" s="27"/>
      <c r="F18" s="27"/>
      <c r="G18" s="56"/>
      <c r="H18" s="72" t="s">
        <v>140</v>
      </c>
      <c r="I18" s="57"/>
    </row>
    <row r="19" spans="2:9" x14ac:dyDescent="0.35">
      <c r="B19" s="10"/>
      <c r="C19" s="15"/>
      <c r="D19" s="41" t="s">
        <v>113</v>
      </c>
      <c r="E19" s="30" t="str">
        <f>IF(COUNTIF(E20:E23,"yes")&gt;2,"Ready","Other measures required")</f>
        <v>Other measures required</v>
      </c>
      <c r="F19" s="30"/>
      <c r="G19" s="13"/>
      <c r="H19" s="73"/>
      <c r="I19" s="14"/>
    </row>
    <row r="20" spans="2:9" ht="29" x14ac:dyDescent="0.35">
      <c r="B20" s="10"/>
      <c r="C20" s="15">
        <v>9</v>
      </c>
      <c r="D20" s="34" t="s">
        <v>51</v>
      </c>
      <c r="E20" s="15"/>
      <c r="F20" s="30" t="str">
        <f>IF(E20="Yes","✓","Required")</f>
        <v>Required</v>
      </c>
      <c r="G20" s="13"/>
      <c r="H20" s="74"/>
      <c r="I20" s="14"/>
    </row>
    <row r="21" spans="2:9" x14ac:dyDescent="0.35">
      <c r="B21" s="10"/>
      <c r="C21" s="15">
        <v>10</v>
      </c>
      <c r="D21" s="34" t="s">
        <v>52</v>
      </c>
      <c r="E21" s="15"/>
      <c r="F21" s="28"/>
      <c r="G21" s="13"/>
      <c r="H21" s="16"/>
      <c r="I21" s="14"/>
    </row>
    <row r="22" spans="2:9" x14ac:dyDescent="0.35">
      <c r="B22" s="10"/>
      <c r="C22" s="15">
        <v>11</v>
      </c>
      <c r="D22" s="34" t="s">
        <v>53</v>
      </c>
      <c r="E22" s="15"/>
      <c r="F22" s="30" t="str">
        <f t="shared" ref="F22:F23" si="0">IF(E22="Yes","✓","Required")</f>
        <v>Required</v>
      </c>
      <c r="G22" s="13"/>
      <c r="H22" s="16"/>
      <c r="I22" s="14"/>
    </row>
    <row r="23" spans="2:9" x14ac:dyDescent="0.35">
      <c r="B23" s="10"/>
      <c r="C23" s="15">
        <v>12</v>
      </c>
      <c r="D23" s="34" t="s">
        <v>148</v>
      </c>
      <c r="E23" s="15"/>
      <c r="F23" s="30" t="str">
        <f t="shared" si="0"/>
        <v>Required</v>
      </c>
      <c r="G23" s="13"/>
      <c r="H23" s="16"/>
      <c r="I23" s="14"/>
    </row>
    <row r="24" spans="2:9" s="25" customFormat="1" x14ac:dyDescent="0.35">
      <c r="B24" s="55"/>
      <c r="C24" s="27"/>
      <c r="D24" s="39"/>
      <c r="E24" s="27"/>
      <c r="F24" s="27"/>
      <c r="G24" s="56"/>
      <c r="H24" s="39"/>
      <c r="I24" s="57"/>
    </row>
    <row r="25" spans="2:9" x14ac:dyDescent="0.35">
      <c r="B25" s="10"/>
      <c r="C25" s="15"/>
      <c r="D25" s="41" t="s">
        <v>64</v>
      </c>
      <c r="E25" s="30" t="str">
        <f>IF(AND(E27="Yes",F28="✓"),"Ready","Other measures required")</f>
        <v>Other measures required</v>
      </c>
      <c r="F25" s="30"/>
      <c r="G25" s="13"/>
      <c r="H25" s="16"/>
      <c r="I25" s="14"/>
    </row>
    <row r="26" spans="2:9" ht="29" x14ac:dyDescent="0.35">
      <c r="B26" s="10"/>
      <c r="C26" s="15">
        <v>13</v>
      </c>
      <c r="D26" s="34" t="s">
        <v>54</v>
      </c>
      <c r="E26" s="15"/>
      <c r="F26" s="28"/>
      <c r="G26" s="13"/>
      <c r="H26" s="16"/>
      <c r="I26" s="14"/>
    </row>
    <row r="27" spans="2:9" ht="29" x14ac:dyDescent="0.35">
      <c r="B27" s="10"/>
      <c r="C27" s="15">
        <v>14</v>
      </c>
      <c r="D27" s="34" t="s">
        <v>55</v>
      </c>
      <c r="E27" s="15"/>
      <c r="F27" s="30" t="str">
        <f t="shared" ref="F27" si="1">IF(E27="Yes","✓","Required")</f>
        <v>Required</v>
      </c>
      <c r="G27" s="13"/>
      <c r="H27" s="16"/>
      <c r="I27" s="14"/>
    </row>
    <row r="28" spans="2:9" ht="29" x14ac:dyDescent="0.35">
      <c r="B28" s="10"/>
      <c r="C28" s="15">
        <v>15</v>
      </c>
      <c r="D28" s="34" t="s">
        <v>56</v>
      </c>
      <c r="E28" s="21"/>
      <c r="F28" s="30" t="str">
        <f>IF(OR(E28="Real-time",E28="Within the duration of visit"),"✓","Required")</f>
        <v>Required</v>
      </c>
      <c r="G28" s="13"/>
      <c r="H28" s="16"/>
      <c r="I28" s="14"/>
    </row>
    <row r="29" spans="2:9" s="25" customFormat="1" x14ac:dyDescent="0.35">
      <c r="B29" s="55"/>
      <c r="C29" s="27"/>
      <c r="D29" s="39"/>
      <c r="E29" s="27"/>
      <c r="F29" s="27"/>
      <c r="G29" s="56"/>
      <c r="H29" s="39"/>
      <c r="I29" s="57"/>
    </row>
    <row r="30" spans="2:9" x14ac:dyDescent="0.35">
      <c r="B30" s="10"/>
      <c r="C30" s="15"/>
      <c r="D30" s="41" t="s">
        <v>118</v>
      </c>
      <c r="E30" s="30" t="str">
        <f>IF(COUNTIF(E33:E35,"yes")=3,"Ready","Other measures required")</f>
        <v>Other measures required</v>
      </c>
      <c r="F30" s="30"/>
      <c r="G30" s="13"/>
      <c r="H30" s="16"/>
      <c r="I30" s="14"/>
    </row>
    <row r="31" spans="2:9" ht="29" x14ac:dyDescent="0.35">
      <c r="B31" s="10"/>
      <c r="C31" s="15">
        <v>16</v>
      </c>
      <c r="D31" s="34" t="s">
        <v>57</v>
      </c>
      <c r="E31" s="15"/>
      <c r="F31" s="28"/>
      <c r="G31" s="13"/>
      <c r="H31" s="16"/>
      <c r="I31" s="14"/>
    </row>
    <row r="32" spans="2:9" x14ac:dyDescent="0.35">
      <c r="B32" s="10"/>
      <c r="C32" s="15">
        <v>17</v>
      </c>
      <c r="D32" s="34" t="s">
        <v>120</v>
      </c>
      <c r="E32" s="16"/>
      <c r="F32" s="17" t="s">
        <v>112</v>
      </c>
      <c r="G32" s="13"/>
      <c r="H32" s="16"/>
      <c r="I32" s="14"/>
    </row>
    <row r="33" spans="2:9" x14ac:dyDescent="0.35">
      <c r="B33" s="10"/>
      <c r="C33" s="15">
        <v>18</v>
      </c>
      <c r="D33" s="34" t="s">
        <v>59</v>
      </c>
      <c r="E33" s="15"/>
      <c r="F33" s="30" t="str">
        <f t="shared" ref="F33:F35" si="2">IF(E33="Yes","✓","Required")</f>
        <v>Required</v>
      </c>
      <c r="G33" s="13"/>
      <c r="H33" s="16"/>
      <c r="I33" s="14"/>
    </row>
    <row r="34" spans="2:9" x14ac:dyDescent="0.35">
      <c r="B34" s="10"/>
      <c r="C34" s="15">
        <v>19</v>
      </c>
      <c r="D34" s="34" t="s">
        <v>149</v>
      </c>
      <c r="E34" s="15"/>
      <c r="F34" s="30" t="str">
        <f t="shared" si="2"/>
        <v>Required</v>
      </c>
      <c r="G34" s="13"/>
      <c r="H34" s="16"/>
      <c r="I34" s="14"/>
    </row>
    <row r="35" spans="2:9" x14ac:dyDescent="0.35">
      <c r="B35" s="10"/>
      <c r="C35" s="15">
        <v>20</v>
      </c>
      <c r="D35" s="34" t="s">
        <v>58</v>
      </c>
      <c r="E35" s="15"/>
      <c r="F35" s="30" t="str">
        <f t="shared" si="2"/>
        <v>Required</v>
      </c>
      <c r="G35" s="13"/>
      <c r="H35" s="16"/>
      <c r="I35" s="14"/>
    </row>
    <row r="36" spans="2:9" s="25" customFormat="1" x14ac:dyDescent="0.35">
      <c r="B36" s="55"/>
      <c r="C36" s="27"/>
      <c r="D36" s="39"/>
      <c r="E36" s="27"/>
      <c r="F36" s="27"/>
      <c r="G36" s="56"/>
      <c r="H36" s="39"/>
      <c r="I36" s="57"/>
    </row>
    <row r="37" spans="2:9" x14ac:dyDescent="0.35">
      <c r="B37" s="10"/>
      <c r="C37" s="15"/>
      <c r="D37" s="41" t="s">
        <v>122</v>
      </c>
      <c r="E37" s="30" t="str">
        <f>IF(COUNTIF(E38:E40,"yes")=3,"Ready","Other measures required")</f>
        <v>Other measures required</v>
      </c>
      <c r="F37" s="30"/>
      <c r="G37" s="13"/>
      <c r="H37" s="16"/>
      <c r="I37" s="14"/>
    </row>
    <row r="38" spans="2:9" ht="29" x14ac:dyDescent="0.35">
      <c r="B38" s="10"/>
      <c r="C38" s="15">
        <v>21</v>
      </c>
      <c r="D38" s="33" t="s">
        <v>150</v>
      </c>
      <c r="E38" s="15"/>
      <c r="F38" s="30" t="str">
        <f t="shared" ref="F38:F40" si="3">IF(E38="Yes","✓","Required")</f>
        <v>Required</v>
      </c>
      <c r="G38" s="13"/>
      <c r="H38" s="16"/>
      <c r="I38" s="14"/>
    </row>
    <row r="39" spans="2:9" x14ac:dyDescent="0.35">
      <c r="B39" s="10"/>
      <c r="C39" s="15">
        <v>22</v>
      </c>
      <c r="D39" s="33" t="s">
        <v>69</v>
      </c>
      <c r="E39" s="15"/>
      <c r="F39" s="30" t="str">
        <f t="shared" si="3"/>
        <v>Required</v>
      </c>
      <c r="G39" s="13"/>
      <c r="H39" s="16"/>
      <c r="I39" s="14"/>
    </row>
    <row r="40" spans="2:9" x14ac:dyDescent="0.35">
      <c r="B40" s="10"/>
      <c r="C40" s="15">
        <v>23</v>
      </c>
      <c r="D40" s="33" t="s">
        <v>70</v>
      </c>
      <c r="E40" s="15"/>
      <c r="F40" s="30" t="str">
        <f t="shared" si="3"/>
        <v>Required</v>
      </c>
      <c r="G40" s="13"/>
      <c r="H40" s="16"/>
      <c r="I40" s="14"/>
    </row>
    <row r="41" spans="2:9" ht="29" x14ac:dyDescent="0.35">
      <c r="B41" s="10"/>
      <c r="C41" s="15">
        <v>24</v>
      </c>
      <c r="D41" s="33" t="s">
        <v>151</v>
      </c>
      <c r="E41" s="15"/>
      <c r="F41" s="28"/>
      <c r="G41" s="13"/>
      <c r="H41" s="16"/>
      <c r="I41" s="14"/>
    </row>
    <row r="42" spans="2:9" s="25" customFormat="1" x14ac:dyDescent="0.35">
      <c r="B42" s="55"/>
      <c r="C42" s="27"/>
      <c r="D42" s="39"/>
      <c r="E42" s="27"/>
      <c r="F42" s="27"/>
      <c r="G42" s="56"/>
      <c r="H42" s="39"/>
      <c r="I42" s="57"/>
    </row>
    <row r="43" spans="2:9" x14ac:dyDescent="0.35">
      <c r="B43" s="10"/>
      <c r="C43" s="15"/>
      <c r="D43" s="41" t="s">
        <v>124</v>
      </c>
      <c r="E43" s="30" t="str">
        <f>IF((COUNTIF(E44:E46,"yes"))+(COUNTIF(E50:E51,"yes"))=5,"Ready","Other measures required")</f>
        <v>Other measures required</v>
      </c>
      <c r="F43" s="30"/>
      <c r="G43" s="13"/>
      <c r="H43" s="16"/>
      <c r="I43" s="14"/>
    </row>
    <row r="44" spans="2:9" x14ac:dyDescent="0.35">
      <c r="B44" s="10"/>
      <c r="C44" s="15">
        <v>25</v>
      </c>
      <c r="D44" s="42" t="s">
        <v>72</v>
      </c>
      <c r="E44" s="15"/>
      <c r="F44" s="30" t="str">
        <f t="shared" ref="F44:F46" si="4">IF(E44="Yes","✓","Required")</f>
        <v>Required</v>
      </c>
      <c r="G44" s="13"/>
      <c r="H44" s="16"/>
      <c r="I44" s="14"/>
    </row>
    <row r="45" spans="2:9" x14ac:dyDescent="0.35">
      <c r="B45" s="10"/>
      <c r="C45" s="15">
        <v>26</v>
      </c>
      <c r="D45" s="42" t="s">
        <v>73</v>
      </c>
      <c r="E45" s="15"/>
      <c r="F45" s="30" t="str">
        <f t="shared" si="4"/>
        <v>Required</v>
      </c>
      <c r="G45" s="13"/>
      <c r="H45" s="16"/>
      <c r="I45" s="14"/>
    </row>
    <row r="46" spans="2:9" x14ac:dyDescent="0.35">
      <c r="B46" s="10"/>
      <c r="C46" s="15">
        <v>27</v>
      </c>
      <c r="D46" s="42" t="s">
        <v>74</v>
      </c>
      <c r="E46" s="15"/>
      <c r="F46" s="30" t="str">
        <f t="shared" si="4"/>
        <v>Required</v>
      </c>
      <c r="G46" s="13"/>
      <c r="H46" s="16"/>
      <c r="I46" s="14"/>
    </row>
    <row r="47" spans="2:9" x14ac:dyDescent="0.35">
      <c r="B47" s="10"/>
      <c r="C47" s="15">
        <v>28</v>
      </c>
      <c r="D47" s="43" t="s">
        <v>78</v>
      </c>
      <c r="E47" s="15"/>
      <c r="F47" s="28"/>
      <c r="G47" s="13"/>
      <c r="H47" s="16"/>
      <c r="I47" s="14"/>
    </row>
    <row r="48" spans="2:9" ht="29" x14ac:dyDescent="0.35">
      <c r="B48" s="10"/>
      <c r="C48" s="15">
        <v>29</v>
      </c>
      <c r="D48" s="44" t="s">
        <v>153</v>
      </c>
      <c r="E48" s="15"/>
      <c r="F48" s="28"/>
      <c r="G48" s="13"/>
      <c r="H48" s="16"/>
      <c r="I48" s="14"/>
    </row>
    <row r="49" spans="2:9" x14ac:dyDescent="0.35">
      <c r="B49" s="10"/>
      <c r="C49" s="15">
        <v>30</v>
      </c>
      <c r="D49" s="44" t="s">
        <v>152</v>
      </c>
      <c r="E49" s="15"/>
      <c r="F49" s="28"/>
      <c r="G49" s="13"/>
      <c r="H49" s="16"/>
      <c r="I49" s="14"/>
    </row>
    <row r="50" spans="2:9" x14ac:dyDescent="0.35">
      <c r="B50" s="10"/>
      <c r="C50" s="15">
        <v>31</v>
      </c>
      <c r="D50" s="43" t="s">
        <v>75</v>
      </c>
      <c r="E50" s="15"/>
      <c r="F50" s="30" t="str">
        <f t="shared" ref="F50" si="5">IF(E50="Yes","✓","Required")</f>
        <v>Required</v>
      </c>
      <c r="G50" s="13"/>
      <c r="H50" s="16"/>
      <c r="I50" s="14"/>
    </row>
    <row r="51" spans="2:9" ht="29" x14ac:dyDescent="0.35">
      <c r="B51" s="10"/>
      <c r="C51" s="15">
        <v>32</v>
      </c>
      <c r="D51" s="43" t="s">
        <v>76</v>
      </c>
      <c r="E51" s="15"/>
      <c r="F51" s="30" t="str">
        <f t="shared" ref="F51" si="6">IF(E51="Yes","✓","Required")</f>
        <v>Required</v>
      </c>
      <c r="G51" s="13"/>
      <c r="H51" s="16"/>
      <c r="I51" s="14"/>
    </row>
    <row r="52" spans="2:9" x14ac:dyDescent="0.35">
      <c r="B52" s="10"/>
      <c r="C52" s="15">
        <v>33</v>
      </c>
      <c r="D52" s="44" t="s">
        <v>77</v>
      </c>
      <c r="E52" s="15"/>
      <c r="F52" s="28"/>
      <c r="G52" s="13"/>
      <c r="H52" s="16"/>
      <c r="I52" s="14"/>
    </row>
    <row r="53" spans="2:9" s="25" customFormat="1" x14ac:dyDescent="0.35">
      <c r="B53" s="55"/>
      <c r="C53" s="27"/>
      <c r="D53" s="45"/>
      <c r="E53" s="27"/>
      <c r="F53" s="27"/>
      <c r="G53" s="56"/>
      <c r="H53" s="39"/>
      <c r="I53" s="57"/>
    </row>
    <row r="54" spans="2:9" x14ac:dyDescent="0.35">
      <c r="B54" s="10"/>
      <c r="C54" s="15"/>
      <c r="D54" s="46" t="s">
        <v>125</v>
      </c>
      <c r="E54" s="30" t="str">
        <f>IF((COUNTIF(E55:E56,"yes"))+(IF(E58="yes",1,0))=3,"Ready","Other measures required")</f>
        <v>Other measures required</v>
      </c>
      <c r="F54" s="30"/>
      <c r="G54" s="13"/>
      <c r="H54" s="16"/>
      <c r="I54" s="14"/>
    </row>
    <row r="55" spans="2:9" ht="15" customHeight="1" x14ac:dyDescent="0.35">
      <c r="B55" s="10"/>
      <c r="C55" s="15">
        <v>34</v>
      </c>
      <c r="D55" s="43" t="s">
        <v>80</v>
      </c>
      <c r="E55" s="15"/>
      <c r="F55" s="30" t="str">
        <f t="shared" ref="F55" si="7">IF(E55="Yes","✓","Required")</f>
        <v>Required</v>
      </c>
      <c r="G55" s="13"/>
      <c r="H55" s="16"/>
      <c r="I55" s="14"/>
    </row>
    <row r="56" spans="2:9" ht="29" x14ac:dyDescent="0.35">
      <c r="B56" s="10"/>
      <c r="C56" s="15">
        <v>35</v>
      </c>
      <c r="D56" s="34" t="s">
        <v>82</v>
      </c>
      <c r="E56" s="15"/>
      <c r="F56" s="30" t="str">
        <f>IF(E56="Yes","✓","Required")</f>
        <v>Required</v>
      </c>
      <c r="G56" s="13"/>
      <c r="H56" s="16"/>
      <c r="I56" s="14"/>
    </row>
    <row r="57" spans="2:9" ht="29" x14ac:dyDescent="0.35">
      <c r="B57" s="10"/>
      <c r="C57" s="15">
        <v>36</v>
      </c>
      <c r="D57" s="34" t="s">
        <v>84</v>
      </c>
      <c r="E57" s="15"/>
      <c r="F57" s="28"/>
      <c r="G57" s="13"/>
      <c r="H57" s="16"/>
      <c r="I57" s="14"/>
    </row>
    <row r="58" spans="2:9" ht="29" x14ac:dyDescent="0.35">
      <c r="B58" s="10"/>
      <c r="C58" s="15">
        <v>37</v>
      </c>
      <c r="D58" s="34" t="s">
        <v>85</v>
      </c>
      <c r="E58" s="15"/>
      <c r="F58" s="30" t="str">
        <f t="shared" ref="F58" si="8">IF(E58="Yes","✓","Required")</f>
        <v>Required</v>
      </c>
      <c r="G58" s="13"/>
      <c r="H58" s="16"/>
      <c r="I58" s="14"/>
    </row>
    <row r="59" spans="2:9" x14ac:dyDescent="0.35">
      <c r="B59" s="10"/>
      <c r="C59" s="15">
        <v>38</v>
      </c>
      <c r="D59" s="34" t="s">
        <v>87</v>
      </c>
      <c r="E59" s="15"/>
      <c r="F59" s="28"/>
      <c r="G59" s="13"/>
      <c r="H59" s="16"/>
      <c r="I59" s="14"/>
    </row>
    <row r="60" spans="2:9" s="25" customFormat="1" x14ac:dyDescent="0.35">
      <c r="B60" s="55"/>
      <c r="C60" s="27"/>
      <c r="D60" s="39"/>
      <c r="E60" s="27"/>
      <c r="F60" s="27"/>
      <c r="G60" s="56"/>
      <c r="H60" s="39"/>
      <c r="I60" s="57"/>
    </row>
    <row r="61" spans="2:9" s="25" customFormat="1" ht="15.5" x14ac:dyDescent="0.35">
      <c r="B61" s="55"/>
      <c r="C61" s="27"/>
      <c r="D61" s="40" t="s">
        <v>90</v>
      </c>
      <c r="E61" s="27" t="str">
        <f>IF(F61=3,"High",IF(F61&gt;1.5,"With qualified staff","Limited"))</f>
        <v>Limited</v>
      </c>
      <c r="F61" s="31">
        <f>IF(E63="Qualified",1,0)+IF(E67="Qualified",1,0)+IF(E71="Position filled",0.5,0)+IF(E76="Position filled",0.5,0)</f>
        <v>0</v>
      </c>
      <c r="G61" s="56"/>
      <c r="H61" s="39"/>
      <c r="I61" s="57"/>
    </row>
    <row r="62" spans="2:9" s="25" customFormat="1" x14ac:dyDescent="0.35">
      <c r="B62" s="55"/>
      <c r="C62" s="27"/>
      <c r="D62" s="39"/>
      <c r="E62" s="27"/>
      <c r="F62" s="27"/>
      <c r="G62" s="56"/>
      <c r="H62" s="72" t="s">
        <v>140</v>
      </c>
      <c r="I62" s="57"/>
    </row>
    <row r="63" spans="2:9" ht="29" customHeight="1" x14ac:dyDescent="0.35">
      <c r="B63" s="10"/>
      <c r="C63" s="23"/>
      <c r="D63" s="47" t="s">
        <v>126</v>
      </c>
      <c r="E63" s="33" t="str">
        <f>IF(COUNTIF(E64:E65,"yes")=2,"Qualified","Qualified staff required")</f>
        <v>Qualified staff required</v>
      </c>
      <c r="F63" s="32" t="str">
        <f>IF(E63="Qualified staff required","Staffing Gap","✓")</f>
        <v>Staffing Gap</v>
      </c>
      <c r="G63" s="13"/>
      <c r="H63" s="16"/>
      <c r="I63" s="14"/>
    </row>
    <row r="64" spans="2:9" ht="29" x14ac:dyDescent="0.35">
      <c r="B64" s="10"/>
      <c r="C64" s="23">
        <v>39</v>
      </c>
      <c r="D64" s="48" t="s">
        <v>93</v>
      </c>
      <c r="E64" s="22"/>
      <c r="F64" s="28"/>
      <c r="G64" s="13"/>
      <c r="H64" s="16"/>
      <c r="I64" s="14"/>
    </row>
    <row r="65" spans="2:9" x14ac:dyDescent="0.35">
      <c r="B65" s="10"/>
      <c r="C65" s="23">
        <v>40</v>
      </c>
      <c r="D65" s="48" t="s">
        <v>94</v>
      </c>
      <c r="E65" s="22"/>
      <c r="F65" s="28"/>
      <c r="G65" s="13"/>
      <c r="H65" s="16"/>
      <c r="I65" s="14"/>
    </row>
    <row r="66" spans="2:9" s="25" customFormat="1" x14ac:dyDescent="0.35">
      <c r="B66" s="55"/>
      <c r="C66" s="27"/>
      <c r="D66" s="39"/>
      <c r="E66" s="27"/>
      <c r="F66" s="27"/>
      <c r="G66" s="56"/>
      <c r="H66" s="39"/>
      <c r="I66" s="57"/>
    </row>
    <row r="67" spans="2:9" ht="29" customHeight="1" x14ac:dyDescent="0.35">
      <c r="B67" s="10"/>
      <c r="C67" s="15"/>
      <c r="D67" s="47" t="s">
        <v>127</v>
      </c>
      <c r="E67" s="33" t="str">
        <f>IF(COUNTIF(E68:E69,"yes")=2,"Qualified","Qualified staff required")</f>
        <v>Qualified staff required</v>
      </c>
      <c r="F67" s="32" t="str">
        <f>IF(E67="Qualified staff required","Staffing Gap","✓")</f>
        <v>Staffing Gap</v>
      </c>
      <c r="G67" s="13"/>
      <c r="H67" s="16"/>
      <c r="I67" s="14"/>
    </row>
    <row r="68" spans="2:9" x14ac:dyDescent="0.35">
      <c r="B68" s="10"/>
      <c r="C68" s="15">
        <v>41</v>
      </c>
      <c r="D68" s="48" t="s">
        <v>96</v>
      </c>
      <c r="E68" s="22"/>
      <c r="F68" s="28"/>
      <c r="G68" s="13"/>
      <c r="H68" s="16"/>
      <c r="I68" s="14"/>
    </row>
    <row r="69" spans="2:9" ht="29" x14ac:dyDescent="0.35">
      <c r="B69" s="10"/>
      <c r="C69" s="15">
        <v>42</v>
      </c>
      <c r="D69" s="48" t="s">
        <v>97</v>
      </c>
      <c r="E69" s="22"/>
      <c r="F69" s="28"/>
      <c r="G69" s="13"/>
      <c r="H69" s="16"/>
      <c r="I69" s="14"/>
    </row>
    <row r="70" spans="2:9" s="25" customFormat="1" x14ac:dyDescent="0.35">
      <c r="B70" s="55"/>
      <c r="C70" s="27"/>
      <c r="D70" s="39"/>
      <c r="E70" s="27"/>
      <c r="F70" s="27"/>
      <c r="G70" s="56"/>
      <c r="H70" s="39"/>
      <c r="I70" s="57"/>
    </row>
    <row r="71" spans="2:9" ht="29" customHeight="1" x14ac:dyDescent="0.35">
      <c r="B71" s="10"/>
      <c r="C71" s="15"/>
      <c r="D71" s="47" t="s">
        <v>128</v>
      </c>
      <c r="E71" s="33" t="str">
        <f>IF(COUNTIF(E72:E74,"yes")=3,"Position filled","Staffing deficit")</f>
        <v>Staffing deficit</v>
      </c>
      <c r="F71" s="33" t="str">
        <f>IF(E71="Position filled","✓","Second tier requirement")</f>
        <v>Second tier requirement</v>
      </c>
      <c r="G71" s="24"/>
      <c r="H71" s="16"/>
      <c r="I71" s="14"/>
    </row>
    <row r="72" spans="2:9" x14ac:dyDescent="0.35">
      <c r="B72" s="10"/>
      <c r="C72" s="15">
        <v>43</v>
      </c>
      <c r="D72" s="48" t="s">
        <v>96</v>
      </c>
      <c r="E72" s="22"/>
      <c r="F72" s="28"/>
      <c r="G72" s="13"/>
      <c r="H72" s="16"/>
      <c r="I72" s="14"/>
    </row>
    <row r="73" spans="2:9" ht="29" x14ac:dyDescent="0.35">
      <c r="B73" s="10"/>
      <c r="C73" s="15">
        <v>44</v>
      </c>
      <c r="D73" s="48" t="s">
        <v>111</v>
      </c>
      <c r="E73" s="22"/>
      <c r="F73" s="28"/>
      <c r="G73" s="13"/>
      <c r="H73" s="16"/>
      <c r="I73" s="14"/>
    </row>
    <row r="74" spans="2:9" x14ac:dyDescent="0.35">
      <c r="B74" s="10"/>
      <c r="C74" s="15">
        <v>45</v>
      </c>
      <c r="D74" s="48" t="s">
        <v>100</v>
      </c>
      <c r="E74" s="22"/>
      <c r="F74" s="28"/>
      <c r="G74" s="13"/>
      <c r="H74" s="16"/>
      <c r="I74" s="14"/>
    </row>
    <row r="75" spans="2:9" s="25" customFormat="1" x14ac:dyDescent="0.35">
      <c r="B75" s="55"/>
      <c r="C75" s="27"/>
      <c r="D75" s="39"/>
      <c r="E75" s="27"/>
      <c r="F75" s="27"/>
      <c r="G75" s="56"/>
      <c r="H75" s="39"/>
      <c r="I75" s="57"/>
    </row>
    <row r="76" spans="2:9" ht="29" customHeight="1" x14ac:dyDescent="0.35">
      <c r="B76" s="10"/>
      <c r="C76" s="15"/>
      <c r="D76" s="41" t="s">
        <v>129</v>
      </c>
      <c r="E76" s="33" t="str">
        <f>IF(COUNTIF(E77:E78,"yes")=2,"Position filled","Staffing deficit")</f>
        <v>Staffing deficit</v>
      </c>
      <c r="F76" s="33" t="str">
        <f>IF(E76="Position filled","✓","Required for local customisation")</f>
        <v>Required for local customisation</v>
      </c>
      <c r="G76" s="24"/>
      <c r="H76" s="16"/>
      <c r="I76" s="14"/>
    </row>
    <row r="77" spans="2:9" x14ac:dyDescent="0.35">
      <c r="B77" s="10"/>
      <c r="C77" s="15">
        <v>46</v>
      </c>
      <c r="D77" s="49" t="s">
        <v>96</v>
      </c>
      <c r="E77" s="22"/>
      <c r="F77" s="28"/>
      <c r="G77" s="13"/>
      <c r="H77" s="16"/>
      <c r="I77" s="14"/>
    </row>
    <row r="78" spans="2:9" x14ac:dyDescent="0.35">
      <c r="B78" s="10"/>
      <c r="C78" s="15">
        <v>47</v>
      </c>
      <c r="D78" s="49" t="s">
        <v>104</v>
      </c>
      <c r="E78" s="22"/>
      <c r="F78" s="28"/>
      <c r="G78" s="13"/>
      <c r="H78" s="16"/>
      <c r="I78" s="14"/>
    </row>
    <row r="79" spans="2:9" s="25" customFormat="1" x14ac:dyDescent="0.35">
      <c r="B79" s="55"/>
      <c r="C79" s="27"/>
      <c r="D79" s="39"/>
      <c r="E79" s="27"/>
      <c r="F79" s="27"/>
      <c r="G79" s="56"/>
      <c r="H79" s="39"/>
      <c r="I79" s="57"/>
    </row>
    <row r="80" spans="2:9" s="25" customFormat="1" ht="15.5" x14ac:dyDescent="0.35">
      <c r="B80" s="55"/>
      <c r="C80" s="27"/>
      <c r="D80" s="40" t="s">
        <v>89</v>
      </c>
      <c r="E80" s="27" t="str">
        <f>IF(F80=10,"High",IF(F80&gt;2,"Moderate","Limited"))</f>
        <v>Limited</v>
      </c>
      <c r="F80" s="29">
        <f>IF(AND(F82="✓",F83="✓",F84="✓"),6,0)+COUNTIF(F85:F89,"✓")</f>
        <v>0</v>
      </c>
      <c r="G80" s="56"/>
      <c r="H80" s="39"/>
      <c r="I80" s="57"/>
    </row>
    <row r="81" spans="2:9" s="25" customFormat="1" x14ac:dyDescent="0.35">
      <c r="B81" s="55"/>
      <c r="C81" s="27"/>
      <c r="D81" s="39"/>
      <c r="E81" s="27"/>
      <c r="F81" s="27"/>
      <c r="G81" s="56"/>
      <c r="H81" s="72" t="s">
        <v>140</v>
      </c>
      <c r="I81" s="57"/>
    </row>
    <row r="82" spans="2:9" x14ac:dyDescent="0.35">
      <c r="B82" s="10"/>
      <c r="C82" s="23">
        <v>48</v>
      </c>
      <c r="D82" s="61" t="s">
        <v>106</v>
      </c>
      <c r="E82" s="15"/>
      <c r="F82" s="62" t="str">
        <f>IF(E82="Yes","✓","Required")</f>
        <v>Required</v>
      </c>
      <c r="G82" s="13"/>
      <c r="H82" s="16"/>
      <c r="I82" s="14"/>
    </row>
    <row r="83" spans="2:9" x14ac:dyDescent="0.35">
      <c r="B83" s="10"/>
      <c r="C83" s="23">
        <v>49</v>
      </c>
      <c r="D83" s="50" t="s">
        <v>109</v>
      </c>
      <c r="E83" s="63"/>
      <c r="F83" s="30" t="str">
        <f t="shared" ref="F83" si="9">IF(E83="Yes","✓","Required")</f>
        <v>Required</v>
      </c>
      <c r="G83" s="13"/>
      <c r="H83" s="16"/>
      <c r="I83" s="14"/>
    </row>
    <row r="84" spans="2:9" ht="29" customHeight="1" x14ac:dyDescent="0.35">
      <c r="B84" s="10"/>
      <c r="C84" s="23">
        <v>50</v>
      </c>
      <c r="D84" s="50" t="s">
        <v>130</v>
      </c>
      <c r="E84" s="22"/>
      <c r="F84" s="30" t="str">
        <f>IF(OR(E84="Yes",E84="SQL express (minimum)"),"✓","Required")</f>
        <v>Required</v>
      </c>
      <c r="G84" s="13"/>
      <c r="H84" s="16"/>
      <c r="I84" s="14"/>
    </row>
    <row r="85" spans="2:9" ht="29" x14ac:dyDescent="0.35">
      <c r="B85" s="10"/>
      <c r="C85" s="15">
        <v>51</v>
      </c>
      <c r="D85" s="51" t="s">
        <v>137</v>
      </c>
      <c r="E85" s="16"/>
      <c r="F85" s="30" t="str">
        <f>IF(OR(E85="Yes, one time payment",E85="Yes, subsidised by third party",E85="Yes, under recurring budget"),"✓","Required")</f>
        <v>Required</v>
      </c>
      <c r="G85" s="13"/>
      <c r="H85" s="16"/>
      <c r="I85" s="14"/>
    </row>
    <row r="86" spans="2:9" ht="29" x14ac:dyDescent="0.35">
      <c r="B86" s="10"/>
      <c r="C86" s="15">
        <v>52</v>
      </c>
      <c r="D86" s="51" t="s">
        <v>107</v>
      </c>
      <c r="E86" s="15"/>
      <c r="F86" s="28"/>
      <c r="G86" s="13"/>
      <c r="H86" s="16"/>
      <c r="I86" s="14"/>
    </row>
    <row r="87" spans="2:9" x14ac:dyDescent="0.35">
      <c r="B87" s="10"/>
      <c r="C87" s="15">
        <v>53</v>
      </c>
      <c r="D87" s="51" t="s">
        <v>136</v>
      </c>
      <c r="E87" s="15"/>
      <c r="F87" s="30" t="str">
        <f t="shared" ref="F87" si="10">IF(E87="Yes","✓","Required")</f>
        <v>Required</v>
      </c>
      <c r="G87" s="13"/>
      <c r="H87" s="16"/>
      <c r="I87" s="14"/>
    </row>
    <row r="88" spans="2:9" ht="29" x14ac:dyDescent="0.35">
      <c r="B88" s="10"/>
      <c r="C88" s="15">
        <v>54</v>
      </c>
      <c r="D88" s="51" t="s">
        <v>108</v>
      </c>
      <c r="E88" s="15"/>
      <c r="F88" s="34" t="str">
        <f>IF(E88="Yes","✓","Applicable for local customisation")</f>
        <v>Applicable for local customisation</v>
      </c>
      <c r="G88" s="24"/>
      <c r="H88" s="16"/>
      <c r="I88" s="14"/>
    </row>
    <row r="89" spans="2:9" ht="29" x14ac:dyDescent="0.35">
      <c r="B89" s="10"/>
      <c r="C89" s="15">
        <v>55</v>
      </c>
      <c r="D89" s="52" t="s">
        <v>138</v>
      </c>
      <c r="E89" s="16"/>
      <c r="F89" s="30" t="str">
        <f>IF(OR(E89="Yes, subsidised by third party",E89="Yes, under recurring budget"),"✓","Required")</f>
        <v>Required</v>
      </c>
      <c r="G89" s="13"/>
      <c r="H89" s="16"/>
      <c r="I89" s="14"/>
    </row>
    <row r="90" spans="2:9" s="25" customFormat="1" ht="15" thickBot="1" x14ac:dyDescent="0.4">
      <c r="B90" s="58"/>
      <c r="C90" s="35"/>
      <c r="D90" s="53"/>
      <c r="E90" s="35"/>
      <c r="F90" s="35"/>
      <c r="G90" s="59"/>
      <c r="H90" s="53"/>
      <c r="I90" s="60"/>
    </row>
    <row r="91" spans="2:9" x14ac:dyDescent="0.35">
      <c r="D91" s="54"/>
    </row>
    <row r="95" spans="2:9" x14ac:dyDescent="0.35">
      <c r="E95" s="25"/>
    </row>
  </sheetData>
  <sheetProtection password="9B75" sheet="1" objects="1" scenarios="1" selectLockedCells="1"/>
  <conditionalFormatting sqref="E17">
    <cfRule type="containsText" dxfId="8" priority="9" operator="containsText" text="High">
      <formula>NOT(ISERROR(SEARCH("High",E17)))</formula>
    </cfRule>
    <cfRule type="containsText" dxfId="7" priority="10" operator="containsText" text="Moderate">
      <formula>NOT(ISERROR(SEARCH("Moderate",E17)))</formula>
    </cfRule>
    <cfRule type="containsText" dxfId="6" priority="11" operator="containsText" text="Limited">
      <formula>NOT(ISERROR(SEARCH("Limited",E17)))</formula>
    </cfRule>
    <cfRule type="colorScale" priority="12">
      <colorScale>
        <cfvo type="min"/>
        <cfvo type="percentile" val="50"/>
        <cfvo type="max"/>
        <color rgb="FFF8696B"/>
        <color rgb="FFFFEB84"/>
        <color rgb="FF63BE7B"/>
      </colorScale>
    </cfRule>
  </conditionalFormatting>
  <conditionalFormatting sqref="E61">
    <cfRule type="containsText" dxfId="5" priority="5" operator="containsText" text="High">
      <formula>NOT(ISERROR(SEARCH("High",E61)))</formula>
    </cfRule>
    <cfRule type="containsText" dxfId="4" priority="6" operator="containsText" text="with Qualified staff">
      <formula>NOT(ISERROR(SEARCH("with Qualified staff",E61)))</formula>
    </cfRule>
    <cfRule type="containsText" dxfId="3" priority="7" operator="containsText" text="Limited">
      <formula>NOT(ISERROR(SEARCH("Limited",E61)))</formula>
    </cfRule>
    <cfRule type="colorScale" priority="8">
      <colorScale>
        <cfvo type="min"/>
        <cfvo type="percentile" val="50"/>
        <cfvo type="max"/>
        <color rgb="FFF8696B"/>
        <color rgb="FFFFEB84"/>
        <color rgb="FF63BE7B"/>
      </colorScale>
    </cfRule>
  </conditionalFormatting>
  <conditionalFormatting sqref="E80">
    <cfRule type="containsText" dxfId="2" priority="1" operator="containsText" text="High">
      <formula>NOT(ISERROR(SEARCH("High",E80)))</formula>
    </cfRule>
    <cfRule type="containsText" dxfId="1" priority="2" operator="containsText" text="Moderate">
      <formula>NOT(ISERROR(SEARCH("Moderate",E80)))</formula>
    </cfRule>
    <cfRule type="containsText" dxfId="0" priority="3" operator="containsText" text="Limited">
      <formula>NOT(ISERROR(SEARCH("Limited",E80)))</formula>
    </cfRule>
    <cfRule type="colorScale" priority="4">
      <colorScale>
        <cfvo type="min"/>
        <cfvo type="percentile" val="50"/>
        <cfvo type="max"/>
        <color rgb="FFF8696B"/>
        <color rgb="FFFFEB84"/>
        <color rgb="FF63BE7B"/>
      </colorScale>
    </cfRule>
  </conditionalFormatting>
  <dataValidations xWindow="1270" yWindow="430" count="2">
    <dataValidation allowBlank="1" showInputMessage="1" showErrorMessage="1" prompt="Insert remarks as necessary" sqref="H8:H15"/>
    <dataValidation allowBlank="1" showInputMessage="1" showErrorMessage="1" prompt="Include remarks as necessary" sqref="H19:H23 H25:H28 H30:H35 H37:H4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70" yWindow="430" count="18">
        <x14:dataValidation type="list" allowBlank="1" showInputMessage="1" showErrorMessage="1" prompt="Select from dropdown options">
          <x14:formula1>
            <xm:f>Definition!$C$2:$C$5</xm:f>
          </x14:formula1>
          <xm:sqref>E8</xm:sqref>
        </x14:dataValidation>
        <x14:dataValidation type="list" allowBlank="1" showInputMessage="1" showErrorMessage="1" prompt="Select from dropdown options">
          <x14:formula1>
            <xm:f>Definition!$C$11:$C$13</xm:f>
          </x14:formula1>
          <xm:sqref>E10</xm:sqref>
        </x14:dataValidation>
        <x14:dataValidation type="list" allowBlank="1" showInputMessage="1" showErrorMessage="1" prompt="Select from dropdown options">
          <x14:formula1>
            <xm:f>Definition!$C$6:$C$10</xm:f>
          </x14:formula1>
          <xm:sqref>E9</xm:sqref>
        </x14:dataValidation>
        <x14:dataValidation type="list" allowBlank="1" showInputMessage="1" showErrorMessage="1" prompt="Select from dropdown options">
          <x14:formula1>
            <xm:f>Definition!$C$14:$C$16</xm:f>
          </x14:formula1>
          <xm:sqref>E11</xm:sqref>
        </x14:dataValidation>
        <x14:dataValidation type="list" allowBlank="1" showInputMessage="1" showErrorMessage="1" prompt="Select from dropdown options">
          <x14:formula1>
            <xm:f>Definition!$C$17:$C$18</xm:f>
          </x14:formula1>
          <xm:sqref>E12</xm:sqref>
        </x14:dataValidation>
        <x14:dataValidation type="list" allowBlank="1" showInputMessage="1" showErrorMessage="1" prompt="Select from dropdown options">
          <x14:formula1>
            <xm:f>Definition!$C$19:$C$21</xm:f>
          </x14:formula1>
          <xm:sqref>E13</xm:sqref>
        </x14:dataValidation>
        <x14:dataValidation type="list" allowBlank="1" showInputMessage="1" showErrorMessage="1" prompt="Select from dropdown options">
          <x14:formula1>
            <xm:f>Definition!$C$22:$C$23</xm:f>
          </x14:formula1>
          <xm:sqref>E14</xm:sqref>
        </x14:dataValidation>
        <x14:dataValidation type="list" allowBlank="1" showInputMessage="1" showErrorMessage="1" prompt="Select from dropdown options">
          <x14:formula1>
            <xm:f>Definition!$C$24:$C$25</xm:f>
          </x14:formula1>
          <xm:sqref>E15</xm:sqref>
        </x14:dataValidation>
        <x14:dataValidation type="list" allowBlank="1" showInputMessage="1" showErrorMessage="1">
          <x14:formula1>
            <xm:f>Definition!$C$35:$C$38</xm:f>
          </x14:formula1>
          <xm:sqref>G32</xm:sqref>
        </x14:dataValidation>
        <x14:dataValidation type="list" allowBlank="1" showInputMessage="1" showErrorMessage="1" prompt="Select from dropdown options">
          <x14:formula1>
            <xm:f>Definition!$C$39:$C$41</xm:f>
          </x14:formula1>
          <xm:sqref>E41</xm:sqref>
        </x14:dataValidation>
        <x14:dataValidation type="list" allowBlank="1" showInputMessage="1" showErrorMessage="1" prompt="Yes/No">
          <x14:formula1>
            <xm:f>Definition!$C$50:$C$51</xm:f>
          </x14:formula1>
          <xm:sqref>E64:E65 E68:E69 E72:E74 E77:E78</xm:sqref>
        </x14:dataValidation>
        <x14:dataValidation type="list" allowBlank="1" showInputMessage="1" showErrorMessage="1" prompt="Yes/No">
          <x14:formula1>
            <xm:f>Definition!$C$58:$C$59</xm:f>
          </x14:formula1>
          <xm:sqref>E82:E83 E86:E88</xm:sqref>
        </x14:dataValidation>
        <x14:dataValidation type="list" allowBlank="1" showInputMessage="1" showErrorMessage="1" prompt="Yes/No">
          <x14:formula1>
            <xm:f>Definition!$C$26:$C$27</xm:f>
          </x14:formula1>
          <xm:sqref>E20:E23 E26:E27 E31 E33:E35 E38:E40 E44:E52 E55:E59</xm:sqref>
        </x14:dataValidation>
        <x14:dataValidation type="list" allowBlank="1" showInputMessage="1" showErrorMessage="1" prompt="Select from drop down menu">
          <x14:formula1>
            <xm:f>Definition!$C$30:$C$32</xm:f>
          </x14:formula1>
          <xm:sqref>E28</xm:sqref>
        </x14:dataValidation>
        <x14:dataValidation type="list" allowBlank="1" showInputMessage="1" showErrorMessage="1" prompt="Select from dropdown options">
          <x14:formula1>
            <xm:f>Definition!$C$35:$C$38</xm:f>
          </x14:formula1>
          <xm:sqref>E32</xm:sqref>
        </x14:dataValidation>
        <x14:dataValidation type="list" allowBlank="1" showInputMessage="1" showErrorMessage="1" prompt="Select from dropdown options">
          <x14:formula1>
            <xm:f>Definition!$C$60:$C$62</xm:f>
          </x14:formula1>
          <xm:sqref>E84</xm:sqref>
        </x14:dataValidation>
        <x14:dataValidation type="list" allowBlank="1" showInputMessage="1" showErrorMessage="1" prompt="Select from dropdown options">
          <x14:formula1>
            <xm:f>Definition!$C$63:$C$66</xm:f>
          </x14:formula1>
          <xm:sqref>E85</xm:sqref>
        </x14:dataValidation>
        <x14:dataValidation type="list" allowBlank="1" showInputMessage="1" showErrorMessage="1" prompt="Select from dropdown options_x000a_">
          <x14:formula1>
            <xm:f>Definition!$C$64:$C$66</xm:f>
          </x14:formula1>
          <xm:sqref>E89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6"/>
  <sheetViews>
    <sheetView topLeftCell="A15" workbookViewId="0">
      <selection activeCell="C54" sqref="C54"/>
    </sheetView>
  </sheetViews>
  <sheetFormatPr defaultRowHeight="14.5" x14ac:dyDescent="0.35"/>
  <cols>
    <col min="1" max="1" width="5.54296875" style="2" customWidth="1"/>
    <col min="2" max="2" width="18.81640625" style="1" customWidth="1"/>
    <col min="3" max="3" width="25.90625" style="1" customWidth="1"/>
    <col min="4" max="4" width="70.6328125" style="1" customWidth="1"/>
  </cols>
  <sheetData>
    <row r="2" spans="1:4" x14ac:dyDescent="0.35">
      <c r="A2" s="2">
        <v>1</v>
      </c>
      <c r="B2" s="1" t="s">
        <v>2</v>
      </c>
      <c r="C2" s="1" t="s">
        <v>3</v>
      </c>
      <c r="D2" s="1" t="s">
        <v>6</v>
      </c>
    </row>
    <row r="3" spans="1:4" ht="29" x14ac:dyDescent="0.35">
      <c r="C3" s="1" t="s">
        <v>4</v>
      </c>
      <c r="D3" s="1" t="s">
        <v>7</v>
      </c>
    </row>
    <row r="4" spans="1:4" ht="43.5" x14ac:dyDescent="0.35">
      <c r="C4" s="1" t="s">
        <v>5</v>
      </c>
      <c r="D4" s="1" t="s">
        <v>8</v>
      </c>
    </row>
    <row r="5" spans="1:4" x14ac:dyDescent="0.35">
      <c r="C5" s="1" t="s">
        <v>22</v>
      </c>
    </row>
    <row r="6" spans="1:4" ht="43.5" x14ac:dyDescent="0.35">
      <c r="A6" s="2">
        <v>2</v>
      </c>
      <c r="B6" s="1" t="s">
        <v>9</v>
      </c>
      <c r="C6" s="1" t="s">
        <v>10</v>
      </c>
      <c r="D6" s="1" t="s">
        <v>14</v>
      </c>
    </row>
    <row r="7" spans="1:4" ht="29" x14ac:dyDescent="0.35">
      <c r="C7" s="1" t="s">
        <v>11</v>
      </c>
      <c r="D7" s="1" t="s">
        <v>15</v>
      </c>
    </row>
    <row r="8" spans="1:4" ht="43.5" x14ac:dyDescent="0.35">
      <c r="C8" s="1" t="s">
        <v>12</v>
      </c>
      <c r="D8" s="1" t="s">
        <v>16</v>
      </c>
    </row>
    <row r="9" spans="1:4" x14ac:dyDescent="0.35">
      <c r="C9" s="1" t="s">
        <v>13</v>
      </c>
      <c r="D9" s="1" t="s">
        <v>17</v>
      </c>
    </row>
    <row r="10" spans="1:4" x14ac:dyDescent="0.35">
      <c r="C10" s="1" t="s">
        <v>22</v>
      </c>
    </row>
    <row r="11" spans="1:4" ht="29" x14ac:dyDescent="0.35">
      <c r="A11" s="2">
        <v>3</v>
      </c>
      <c r="B11" s="1" t="s">
        <v>154</v>
      </c>
      <c r="C11" s="1" t="s">
        <v>18</v>
      </c>
      <c r="D11" s="1" t="s">
        <v>20</v>
      </c>
    </row>
    <row r="12" spans="1:4" x14ac:dyDescent="0.35">
      <c r="C12" s="1" t="s">
        <v>19</v>
      </c>
      <c r="D12" s="1" t="s">
        <v>21</v>
      </c>
    </row>
    <row r="13" spans="1:4" x14ac:dyDescent="0.35">
      <c r="C13" s="1" t="s">
        <v>22</v>
      </c>
    </row>
    <row r="14" spans="1:4" ht="29" x14ac:dyDescent="0.35">
      <c r="A14" s="2">
        <v>4</v>
      </c>
      <c r="B14" s="1" t="s">
        <v>23</v>
      </c>
      <c r="C14" s="1" t="s">
        <v>24</v>
      </c>
      <c r="D14" s="1" t="s">
        <v>25</v>
      </c>
    </row>
    <row r="15" spans="1:4" ht="29" x14ac:dyDescent="0.35">
      <c r="C15" s="1" t="s">
        <v>26</v>
      </c>
      <c r="D15" s="1" t="s">
        <v>27</v>
      </c>
    </row>
    <row r="16" spans="1:4" ht="29" x14ac:dyDescent="0.35">
      <c r="C16" s="1" t="s">
        <v>28</v>
      </c>
      <c r="D16" s="1" t="s">
        <v>29</v>
      </c>
    </row>
    <row r="17" spans="1:4" ht="29" x14ac:dyDescent="0.35">
      <c r="A17" s="2">
        <v>5</v>
      </c>
      <c r="B17" s="1" t="s">
        <v>31</v>
      </c>
      <c r="C17" s="1" t="s">
        <v>32</v>
      </c>
      <c r="D17" s="1" t="s">
        <v>34</v>
      </c>
    </row>
    <row r="18" spans="1:4" ht="29" x14ac:dyDescent="0.35">
      <c r="C18" s="1" t="s">
        <v>33</v>
      </c>
      <c r="D18" s="1" t="s">
        <v>35</v>
      </c>
    </row>
    <row r="19" spans="1:4" ht="43.5" x14ac:dyDescent="0.35">
      <c r="A19" s="2">
        <v>6</v>
      </c>
      <c r="B19" s="1" t="s">
        <v>36</v>
      </c>
      <c r="C19" s="1" t="s">
        <v>37</v>
      </c>
      <c r="D19" s="1" t="s">
        <v>38</v>
      </c>
    </row>
    <row r="20" spans="1:4" ht="43.5" x14ac:dyDescent="0.35">
      <c r="C20" s="1" t="s">
        <v>39</v>
      </c>
      <c r="D20" s="1" t="s">
        <v>40</v>
      </c>
    </row>
    <row r="21" spans="1:4" ht="43.5" x14ac:dyDescent="0.35">
      <c r="C21" s="1" t="s">
        <v>41</v>
      </c>
      <c r="D21" s="1" t="s">
        <v>42</v>
      </c>
    </row>
    <row r="22" spans="1:4" ht="29" x14ac:dyDescent="0.35">
      <c r="A22" s="2">
        <v>7</v>
      </c>
      <c r="B22" s="1" t="s">
        <v>43</v>
      </c>
      <c r="C22" s="1" t="s">
        <v>44</v>
      </c>
      <c r="D22" s="1" t="s">
        <v>45</v>
      </c>
    </row>
    <row r="23" spans="1:4" ht="29" x14ac:dyDescent="0.35">
      <c r="C23" s="1" t="s">
        <v>46</v>
      </c>
      <c r="D23" s="1" t="s">
        <v>47</v>
      </c>
    </row>
    <row r="24" spans="1:4" x14ac:dyDescent="0.35">
      <c r="A24" s="2">
        <v>8</v>
      </c>
      <c r="B24" s="1" t="s">
        <v>48</v>
      </c>
      <c r="C24" s="1" t="s">
        <v>49</v>
      </c>
    </row>
    <row r="25" spans="1:4" x14ac:dyDescent="0.35">
      <c r="C25" s="1" t="s">
        <v>50</v>
      </c>
    </row>
    <row r="26" spans="1:4" x14ac:dyDescent="0.35">
      <c r="A26" s="3" t="s">
        <v>60</v>
      </c>
      <c r="B26" s="1" t="s">
        <v>61</v>
      </c>
      <c r="C26" s="1" t="s">
        <v>62</v>
      </c>
    </row>
    <row r="27" spans="1:4" x14ac:dyDescent="0.35">
      <c r="C27" s="1" t="s">
        <v>63</v>
      </c>
    </row>
    <row r="28" spans="1:4" ht="29" x14ac:dyDescent="0.35">
      <c r="A28" s="3" t="s">
        <v>114</v>
      </c>
      <c r="B28" s="1" t="s">
        <v>64</v>
      </c>
      <c r="C28" s="1" t="s">
        <v>62</v>
      </c>
    </row>
    <row r="29" spans="1:4" x14ac:dyDescent="0.35">
      <c r="C29" s="1" t="s">
        <v>63</v>
      </c>
    </row>
    <row r="30" spans="1:4" x14ac:dyDescent="0.35">
      <c r="C30" s="1" t="s">
        <v>115</v>
      </c>
    </row>
    <row r="31" spans="1:4" x14ac:dyDescent="0.35">
      <c r="C31" s="1" t="s">
        <v>116</v>
      </c>
    </row>
    <row r="32" spans="1:4" x14ac:dyDescent="0.35">
      <c r="C32" s="1" t="s">
        <v>117</v>
      </c>
    </row>
    <row r="33" spans="1:4" ht="58" customHeight="1" x14ac:dyDescent="0.35">
      <c r="A33" s="3" t="s">
        <v>121</v>
      </c>
      <c r="B33" s="1" t="s">
        <v>68</v>
      </c>
      <c r="C33" s="1" t="s">
        <v>62</v>
      </c>
      <c r="D33" s="1" t="s">
        <v>119</v>
      </c>
    </row>
    <row r="34" spans="1:4" x14ac:dyDescent="0.35">
      <c r="C34" s="1" t="s">
        <v>63</v>
      </c>
    </row>
    <row r="35" spans="1:4" ht="29" x14ac:dyDescent="0.35">
      <c r="A35" s="2">
        <v>17</v>
      </c>
      <c r="B35" s="1" t="s">
        <v>120</v>
      </c>
      <c r="C35" s="1" t="s">
        <v>65</v>
      </c>
    </row>
    <row r="36" spans="1:4" x14ac:dyDescent="0.35">
      <c r="C36" s="1" t="s">
        <v>66</v>
      </c>
    </row>
    <row r="37" spans="1:4" x14ac:dyDescent="0.35">
      <c r="C37" s="1" t="s">
        <v>67</v>
      </c>
    </row>
    <row r="38" spans="1:4" x14ac:dyDescent="0.35">
      <c r="C38" s="1" t="s">
        <v>22</v>
      </c>
    </row>
    <row r="39" spans="1:4" ht="43.5" x14ac:dyDescent="0.35">
      <c r="A39" s="3" t="s">
        <v>123</v>
      </c>
      <c r="B39" s="1" t="s">
        <v>155</v>
      </c>
      <c r="C39" s="1" t="s">
        <v>62</v>
      </c>
    </row>
    <row r="40" spans="1:4" x14ac:dyDescent="0.35">
      <c r="C40" s="1" t="s">
        <v>63</v>
      </c>
    </row>
    <row r="41" spans="1:4" x14ac:dyDescent="0.35">
      <c r="C41" s="1" t="s">
        <v>71</v>
      </c>
    </row>
    <row r="42" spans="1:4" x14ac:dyDescent="0.35">
      <c r="A42" s="3" t="s">
        <v>156</v>
      </c>
      <c r="B42" s="1" t="s">
        <v>79</v>
      </c>
      <c r="C42" s="1" t="s">
        <v>62</v>
      </c>
    </row>
    <row r="43" spans="1:4" x14ac:dyDescent="0.35">
      <c r="C43" s="1" t="s">
        <v>63</v>
      </c>
    </row>
    <row r="44" spans="1:4" x14ac:dyDescent="0.35">
      <c r="A44" s="2">
        <v>34</v>
      </c>
      <c r="B44" s="1" t="s">
        <v>81</v>
      </c>
      <c r="C44" s="1" t="s">
        <v>62</v>
      </c>
    </row>
    <row r="45" spans="1:4" x14ac:dyDescent="0.35">
      <c r="C45" s="1" t="s">
        <v>63</v>
      </c>
    </row>
    <row r="46" spans="1:4" x14ac:dyDescent="0.35">
      <c r="A46" s="2">
        <v>35</v>
      </c>
      <c r="B46" s="1" t="s">
        <v>83</v>
      </c>
      <c r="C46" s="1" t="s">
        <v>62</v>
      </c>
    </row>
    <row r="47" spans="1:4" x14ac:dyDescent="0.35">
      <c r="C47" s="1" t="s">
        <v>63</v>
      </c>
    </row>
    <row r="48" spans="1:4" ht="29" x14ac:dyDescent="0.35">
      <c r="A48" s="3" t="s">
        <v>88</v>
      </c>
      <c r="B48" s="1" t="s">
        <v>86</v>
      </c>
      <c r="C48" s="1" t="s">
        <v>62</v>
      </c>
    </row>
    <row r="49" spans="1:3" x14ac:dyDescent="0.35">
      <c r="C49" s="1" t="s">
        <v>63</v>
      </c>
    </row>
    <row r="50" spans="1:3" ht="43.5" x14ac:dyDescent="0.35">
      <c r="A50" s="3" t="s">
        <v>95</v>
      </c>
      <c r="B50" s="1" t="s">
        <v>92</v>
      </c>
      <c r="C50" s="1" t="s">
        <v>62</v>
      </c>
    </row>
    <row r="51" spans="1:3" x14ac:dyDescent="0.35">
      <c r="C51" s="1" t="s">
        <v>63</v>
      </c>
    </row>
    <row r="52" spans="1:3" ht="29.5" customHeight="1" x14ac:dyDescent="0.35">
      <c r="A52" s="3" t="s">
        <v>99</v>
      </c>
      <c r="B52" s="1" t="s">
        <v>98</v>
      </c>
      <c r="C52" s="1" t="s">
        <v>62</v>
      </c>
    </row>
    <row r="53" spans="1:3" x14ac:dyDescent="0.35">
      <c r="C53" s="1" t="s">
        <v>63</v>
      </c>
    </row>
    <row r="54" spans="1:3" ht="29" x14ac:dyDescent="0.35">
      <c r="A54" s="3" t="s">
        <v>102</v>
      </c>
      <c r="B54" s="1" t="s">
        <v>101</v>
      </c>
      <c r="C54" s="1" t="s">
        <v>62</v>
      </c>
    </row>
    <row r="55" spans="1:3" x14ac:dyDescent="0.35">
      <c r="C55" s="1" t="s">
        <v>63</v>
      </c>
    </row>
    <row r="56" spans="1:3" ht="29" x14ac:dyDescent="0.35">
      <c r="A56" s="3" t="s">
        <v>105</v>
      </c>
      <c r="B56" s="1" t="s">
        <v>103</v>
      </c>
      <c r="C56" s="1" t="s">
        <v>62</v>
      </c>
    </row>
    <row r="57" spans="1:3" x14ac:dyDescent="0.35">
      <c r="C57" s="1" t="s">
        <v>63</v>
      </c>
    </row>
    <row r="58" spans="1:3" x14ac:dyDescent="0.35">
      <c r="A58" s="3" t="s">
        <v>159</v>
      </c>
      <c r="B58" s="1" t="s">
        <v>89</v>
      </c>
      <c r="C58" s="1" t="s">
        <v>62</v>
      </c>
    </row>
    <row r="59" spans="1:3" x14ac:dyDescent="0.35">
      <c r="C59" s="1" t="s">
        <v>63</v>
      </c>
    </row>
    <row r="60" spans="1:3" x14ac:dyDescent="0.35">
      <c r="A60" s="2">
        <v>50</v>
      </c>
      <c r="B60" s="1" t="s">
        <v>131</v>
      </c>
      <c r="C60" s="1" t="s">
        <v>62</v>
      </c>
    </row>
    <row r="61" spans="1:3" x14ac:dyDescent="0.35">
      <c r="C61" s="1" t="s">
        <v>132</v>
      </c>
    </row>
    <row r="62" spans="1:3" x14ac:dyDescent="0.35">
      <c r="C62" s="1" t="s">
        <v>63</v>
      </c>
    </row>
    <row r="63" spans="1:3" ht="43.5" x14ac:dyDescent="0.35">
      <c r="A63" s="2" t="s">
        <v>157</v>
      </c>
      <c r="B63" s="1" t="s">
        <v>158</v>
      </c>
      <c r="C63" s="1" t="s">
        <v>133</v>
      </c>
    </row>
    <row r="64" spans="1:3" x14ac:dyDescent="0.35">
      <c r="C64" s="1" t="s">
        <v>134</v>
      </c>
    </row>
    <row r="65" spans="3:3" x14ac:dyDescent="0.35">
      <c r="C65" s="1" t="s">
        <v>135</v>
      </c>
    </row>
    <row r="66" spans="3:3" x14ac:dyDescent="0.35">
      <c r="C66" s="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Summary Sheet</vt:lpstr>
      <vt:lpstr>Questionnaire</vt:lpstr>
      <vt:lpstr>Definition</vt:lpstr>
    </vt:vector>
  </TitlesOfParts>
  <Company>GCG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Asperas, Gary</dc:creator>
  <cp:lastModifiedBy>Note:</cp:lastModifiedBy>
  <dcterms:created xsi:type="dcterms:W3CDTF">2020-03-09T12:23:32Z</dcterms:created>
  <dcterms:modified xsi:type="dcterms:W3CDTF">2020-07-29T09:15:23Z</dcterms:modified>
</cp:coreProperties>
</file>